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Highways Street Light - Mahasamundram/"/>
    </mc:Choice>
  </mc:AlternateContent>
  <xr:revisionPtr revIDLastSave="7" documentId="13_ncr:1_{7D514936-6A5B-4410-BB86-5BCA330106EF}" xr6:coauthVersionLast="47" xr6:coauthVersionMax="47" xr10:uidLastSave="{A8DD9D0E-FD26-45D6-8E88-8C2C6558DF43}"/>
  <bookViews>
    <workbookView xWindow="-110" yWindow="-110" windowWidth="19420" windowHeight="10300" firstSheet="10" activeTab="13" xr2:uid="{00000000-000D-0000-FFFF-FFFF00000000}"/>
  </bookViews>
  <sheets>
    <sheet name="Abstract" sheetId="2" r:id="rId1"/>
    <sheet name="Earthing" sheetId="5" r:id="rId2"/>
    <sheet name="Feede Pillar List" sheetId="12" r:id="rId3"/>
    <sheet name="LED Lights" sheetId="1" r:id="rId4"/>
    <sheet name="VUP Flood Lights" sheetId="7" r:id="rId5"/>
    <sheet name="Pole Damage " sheetId="3" r:id="rId6"/>
    <sheet name="UG Cables &amp; HDPE" sheetId="6" r:id="rId7"/>
    <sheet name="HDD" sheetId="9" r:id="rId8"/>
    <sheet name="Transformer List" sheetId="13" r:id="rId9"/>
    <sheet name="Arm Angle " sheetId="14" r:id="rId10"/>
    <sheet name="Abstract (2)" sheetId="15" r:id="rId11"/>
    <sheet name="3C x 1.5 Sqmm" sheetId="16" r:id="rId12"/>
    <sheet name="UG Cables &amp; HDPE (2)" sheetId="17" r:id="rId13"/>
    <sheet name="Resusable UG Cable Qty" sheetId="18" r:id="rId14"/>
  </sheets>
  <definedNames>
    <definedName name="_xlnm._FilterDatabase" localSheetId="2" hidden="1">'Feede Pillar List'!$A$3:$F$38</definedName>
    <definedName name="_xlnm._FilterDatabase" localSheetId="3" hidden="1">'LED Lights'!$A$2:$Z$80</definedName>
    <definedName name="_xlnm._FilterDatabase" localSheetId="13" hidden="1">'Resusable UG Cable Qty'!$A$3:$F$120</definedName>
    <definedName name="_xlnm._FilterDatabase" localSheetId="6" hidden="1">'UG Cables &amp; HDPE'!$A$3:$S$187</definedName>
    <definedName name="_xlnm._FilterDatabase" localSheetId="12" hidden="1">'UG Cables &amp; HDPE (2)'!$A$3:$S$187</definedName>
    <definedName name="_xlnm.Print_Area" localSheetId="10">'Abstract (2)'!$A$1:$G$11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5" l="1"/>
  <c r="E3" i="15"/>
  <c r="D4" i="15"/>
  <c r="D10" i="15" s="1"/>
  <c r="E4" i="15"/>
  <c r="D5" i="15"/>
  <c r="E5" i="15"/>
  <c r="D6" i="15"/>
  <c r="E6" i="15"/>
  <c r="D7" i="15"/>
  <c r="D8" i="15"/>
  <c r="D9" i="15"/>
  <c r="E9" i="15"/>
  <c r="F127" i="18"/>
  <c r="F126" i="18"/>
  <c r="F125" i="18"/>
  <c r="F124" i="18"/>
  <c r="F120" i="18"/>
  <c r="S187" i="17"/>
  <c r="R187" i="17"/>
  <c r="Q187" i="17"/>
  <c r="L186" i="17"/>
  <c r="N186" i="17" s="1"/>
  <c r="P186" i="17" s="1"/>
  <c r="L185" i="17"/>
  <c r="N185" i="17" s="1"/>
  <c r="P185" i="17" s="1"/>
  <c r="L184" i="17"/>
  <c r="N184" i="17" s="1"/>
  <c r="P184" i="17" s="1"/>
  <c r="L183" i="17"/>
  <c r="N183" i="17" s="1"/>
  <c r="P183" i="17" s="1"/>
  <c r="L182" i="17"/>
  <c r="N182" i="17" s="1"/>
  <c r="P182" i="17" s="1"/>
  <c r="L181" i="17"/>
  <c r="N181" i="17" s="1"/>
  <c r="P181" i="17" s="1"/>
  <c r="L180" i="17"/>
  <c r="N180" i="17" s="1"/>
  <c r="P180" i="17" s="1"/>
  <c r="L179" i="17"/>
  <c r="N179" i="17" s="1"/>
  <c r="P179" i="17" s="1"/>
  <c r="L178" i="17"/>
  <c r="N178" i="17" s="1"/>
  <c r="P178" i="17" s="1"/>
  <c r="L177" i="17"/>
  <c r="N177" i="17" s="1"/>
  <c r="P177" i="17" s="1"/>
  <c r="L176" i="17"/>
  <c r="N176" i="17" s="1"/>
  <c r="P176" i="17" s="1"/>
  <c r="L175" i="17"/>
  <c r="N175" i="17" s="1"/>
  <c r="P175" i="17" s="1"/>
  <c r="L174" i="17"/>
  <c r="N174" i="17" s="1"/>
  <c r="P174" i="17" s="1"/>
  <c r="L173" i="17"/>
  <c r="N173" i="17" s="1"/>
  <c r="P173" i="17" s="1"/>
  <c r="L172" i="17"/>
  <c r="N172" i="17" s="1"/>
  <c r="P172" i="17" s="1"/>
  <c r="L171" i="17"/>
  <c r="N171" i="17" s="1"/>
  <c r="P171" i="17" s="1"/>
  <c r="L170" i="17"/>
  <c r="N170" i="17" s="1"/>
  <c r="P170" i="17" s="1"/>
  <c r="L169" i="17"/>
  <c r="N169" i="17" s="1"/>
  <c r="P169" i="17" s="1"/>
  <c r="L168" i="17"/>
  <c r="N168" i="17" s="1"/>
  <c r="P168" i="17" s="1"/>
  <c r="L167" i="17"/>
  <c r="N167" i="17" s="1"/>
  <c r="P167" i="17" s="1"/>
  <c r="L166" i="17"/>
  <c r="N166" i="17" s="1"/>
  <c r="P166" i="17" s="1"/>
  <c r="L165" i="17"/>
  <c r="N165" i="17" s="1"/>
  <c r="P165" i="17" s="1"/>
  <c r="L164" i="17"/>
  <c r="N164" i="17" s="1"/>
  <c r="P164" i="17" s="1"/>
  <c r="L163" i="17"/>
  <c r="N163" i="17" s="1"/>
  <c r="P163" i="17" s="1"/>
  <c r="L162" i="17"/>
  <c r="N162" i="17" s="1"/>
  <c r="P162" i="17" s="1"/>
  <c r="N161" i="17"/>
  <c r="P161" i="17" s="1"/>
  <c r="L161" i="17"/>
  <c r="L160" i="17"/>
  <c r="N160" i="17" s="1"/>
  <c r="P160" i="17" s="1"/>
  <c r="L159" i="17"/>
  <c r="N159" i="17" s="1"/>
  <c r="P159" i="17" s="1"/>
  <c r="L158" i="17"/>
  <c r="N158" i="17" s="1"/>
  <c r="P158" i="17" s="1"/>
  <c r="L157" i="17"/>
  <c r="N157" i="17" s="1"/>
  <c r="P157" i="17" s="1"/>
  <c r="L156" i="17"/>
  <c r="N156" i="17" s="1"/>
  <c r="P156" i="17" s="1"/>
  <c r="L155" i="17"/>
  <c r="N155" i="17" s="1"/>
  <c r="P155" i="17" s="1"/>
  <c r="L154" i="17"/>
  <c r="N154" i="17" s="1"/>
  <c r="P154" i="17" s="1"/>
  <c r="L153" i="17"/>
  <c r="N153" i="17" s="1"/>
  <c r="P153" i="17" s="1"/>
  <c r="L152" i="17"/>
  <c r="N152" i="17" s="1"/>
  <c r="P152" i="17" s="1"/>
  <c r="L151" i="17"/>
  <c r="N151" i="17" s="1"/>
  <c r="P151" i="17" s="1"/>
  <c r="L150" i="17"/>
  <c r="N150" i="17" s="1"/>
  <c r="P150" i="17" s="1"/>
  <c r="L149" i="17"/>
  <c r="N149" i="17" s="1"/>
  <c r="P149" i="17" s="1"/>
  <c r="L148" i="17"/>
  <c r="N148" i="17" s="1"/>
  <c r="P148" i="17" s="1"/>
  <c r="L147" i="17"/>
  <c r="N147" i="17" s="1"/>
  <c r="P147" i="17" s="1"/>
  <c r="L146" i="17"/>
  <c r="N146" i="17" s="1"/>
  <c r="P146" i="17" s="1"/>
  <c r="L145" i="17"/>
  <c r="N145" i="17" s="1"/>
  <c r="P145" i="17" s="1"/>
  <c r="L144" i="17"/>
  <c r="N144" i="17" s="1"/>
  <c r="P144" i="17" s="1"/>
  <c r="L143" i="17"/>
  <c r="N143" i="17" s="1"/>
  <c r="P143" i="17" s="1"/>
  <c r="L142" i="17"/>
  <c r="N142" i="17" s="1"/>
  <c r="P142" i="17" s="1"/>
  <c r="L141" i="17"/>
  <c r="N141" i="17" s="1"/>
  <c r="P141" i="17" s="1"/>
  <c r="N140" i="17"/>
  <c r="P140" i="17" s="1"/>
  <c r="L140" i="17"/>
  <c r="L139" i="17"/>
  <c r="N139" i="17" s="1"/>
  <c r="P139" i="17" s="1"/>
  <c r="L138" i="17"/>
  <c r="N138" i="17" s="1"/>
  <c r="P138" i="17" s="1"/>
  <c r="L137" i="17"/>
  <c r="N137" i="17" s="1"/>
  <c r="P137" i="17" s="1"/>
  <c r="L136" i="17"/>
  <c r="N136" i="17" s="1"/>
  <c r="P136" i="17" s="1"/>
  <c r="L135" i="17"/>
  <c r="N135" i="17" s="1"/>
  <c r="P135" i="17" s="1"/>
  <c r="L134" i="17"/>
  <c r="N134" i="17" s="1"/>
  <c r="P134" i="17" s="1"/>
  <c r="L133" i="17"/>
  <c r="N133" i="17" s="1"/>
  <c r="P133" i="17" s="1"/>
  <c r="L132" i="17"/>
  <c r="N132" i="17" s="1"/>
  <c r="P132" i="17" s="1"/>
  <c r="L131" i="17"/>
  <c r="N131" i="17" s="1"/>
  <c r="P131" i="17" s="1"/>
  <c r="L130" i="17"/>
  <c r="N130" i="17" s="1"/>
  <c r="P130" i="17" s="1"/>
  <c r="L129" i="17"/>
  <c r="N129" i="17" s="1"/>
  <c r="P129" i="17" s="1"/>
  <c r="L128" i="17"/>
  <c r="N128" i="17" s="1"/>
  <c r="P128" i="17" s="1"/>
  <c r="L127" i="17"/>
  <c r="N127" i="17" s="1"/>
  <c r="P127" i="17" s="1"/>
  <c r="L126" i="17"/>
  <c r="N126" i="17" s="1"/>
  <c r="P126" i="17" s="1"/>
  <c r="L125" i="17"/>
  <c r="N125" i="17" s="1"/>
  <c r="P125" i="17" s="1"/>
  <c r="L124" i="17"/>
  <c r="N124" i="17" s="1"/>
  <c r="P124" i="17" s="1"/>
  <c r="L123" i="17"/>
  <c r="N123" i="17" s="1"/>
  <c r="P123" i="17" s="1"/>
  <c r="L122" i="17"/>
  <c r="N122" i="17" s="1"/>
  <c r="P122" i="17" s="1"/>
  <c r="L121" i="17"/>
  <c r="N121" i="17" s="1"/>
  <c r="P121" i="17" s="1"/>
  <c r="L120" i="17"/>
  <c r="N120" i="17" s="1"/>
  <c r="P120" i="17" s="1"/>
  <c r="L119" i="17"/>
  <c r="N119" i="17" s="1"/>
  <c r="P119" i="17" s="1"/>
  <c r="L118" i="17"/>
  <c r="N118" i="17" s="1"/>
  <c r="P118" i="17" s="1"/>
  <c r="L117" i="17"/>
  <c r="N117" i="17" s="1"/>
  <c r="P117" i="17" s="1"/>
  <c r="L116" i="17"/>
  <c r="N116" i="17" s="1"/>
  <c r="P116" i="17" s="1"/>
  <c r="L115" i="17"/>
  <c r="N115" i="17" s="1"/>
  <c r="P115" i="17" s="1"/>
  <c r="L114" i="17"/>
  <c r="N114" i="17" s="1"/>
  <c r="P114" i="17" s="1"/>
  <c r="L113" i="17"/>
  <c r="N113" i="17" s="1"/>
  <c r="P113" i="17" s="1"/>
  <c r="L112" i="17"/>
  <c r="N112" i="17" s="1"/>
  <c r="P112" i="17" s="1"/>
  <c r="L111" i="17"/>
  <c r="N111" i="17" s="1"/>
  <c r="P111" i="17" s="1"/>
  <c r="L110" i="17"/>
  <c r="N110" i="17" s="1"/>
  <c r="P110" i="17" s="1"/>
  <c r="L109" i="17"/>
  <c r="N109" i="17" s="1"/>
  <c r="P109" i="17" s="1"/>
  <c r="L108" i="17"/>
  <c r="N108" i="17" s="1"/>
  <c r="P108" i="17" s="1"/>
  <c r="L107" i="17"/>
  <c r="N107" i="17" s="1"/>
  <c r="P107" i="17" s="1"/>
  <c r="L106" i="17"/>
  <c r="N106" i="17" s="1"/>
  <c r="P106" i="17" s="1"/>
  <c r="L105" i="17"/>
  <c r="N105" i="17" s="1"/>
  <c r="P105" i="17" s="1"/>
  <c r="L104" i="17"/>
  <c r="N104" i="17" s="1"/>
  <c r="P104" i="17" s="1"/>
  <c r="L103" i="17"/>
  <c r="N103" i="17" s="1"/>
  <c r="P103" i="17" s="1"/>
  <c r="L102" i="17"/>
  <c r="N102" i="17" s="1"/>
  <c r="P102" i="17" s="1"/>
  <c r="L101" i="17"/>
  <c r="N101" i="17" s="1"/>
  <c r="P101" i="17" s="1"/>
  <c r="L100" i="17"/>
  <c r="N100" i="17" s="1"/>
  <c r="P100" i="17" s="1"/>
  <c r="L99" i="17"/>
  <c r="N99" i="17" s="1"/>
  <c r="P99" i="17" s="1"/>
  <c r="L98" i="17"/>
  <c r="N98" i="17" s="1"/>
  <c r="P98" i="17" s="1"/>
  <c r="L97" i="17"/>
  <c r="N97" i="17" s="1"/>
  <c r="P97" i="17" s="1"/>
  <c r="L96" i="17"/>
  <c r="N96" i="17" s="1"/>
  <c r="P96" i="17" s="1"/>
  <c r="L95" i="17"/>
  <c r="N95" i="17" s="1"/>
  <c r="P95" i="17" s="1"/>
  <c r="L94" i="17"/>
  <c r="N94" i="17" s="1"/>
  <c r="P94" i="17" s="1"/>
  <c r="L93" i="17"/>
  <c r="N93" i="17" s="1"/>
  <c r="P93" i="17" s="1"/>
  <c r="L92" i="17"/>
  <c r="N92" i="17" s="1"/>
  <c r="P92" i="17" s="1"/>
  <c r="L91" i="17"/>
  <c r="N91" i="17" s="1"/>
  <c r="P91" i="17" s="1"/>
  <c r="L90" i="17"/>
  <c r="N90" i="17" s="1"/>
  <c r="P90" i="17" s="1"/>
  <c r="L89" i="17"/>
  <c r="N89" i="17" s="1"/>
  <c r="P89" i="17" s="1"/>
  <c r="L88" i="17"/>
  <c r="N88" i="17" s="1"/>
  <c r="P88" i="17" s="1"/>
  <c r="L87" i="17"/>
  <c r="N87" i="17" s="1"/>
  <c r="P87" i="17" s="1"/>
  <c r="L86" i="17"/>
  <c r="N86" i="17" s="1"/>
  <c r="P86" i="17" s="1"/>
  <c r="L85" i="17"/>
  <c r="N85" i="17" s="1"/>
  <c r="P85" i="17" s="1"/>
  <c r="L84" i="17"/>
  <c r="N84" i="17" s="1"/>
  <c r="P84" i="17" s="1"/>
  <c r="L83" i="17"/>
  <c r="N83" i="17" s="1"/>
  <c r="P83" i="17" s="1"/>
  <c r="L82" i="17"/>
  <c r="N82" i="17" s="1"/>
  <c r="P82" i="17" s="1"/>
  <c r="L81" i="17"/>
  <c r="N81" i="17" s="1"/>
  <c r="P81" i="17" s="1"/>
  <c r="L80" i="17"/>
  <c r="N80" i="17" s="1"/>
  <c r="P80" i="17" s="1"/>
  <c r="L79" i="17"/>
  <c r="N79" i="17" s="1"/>
  <c r="P79" i="17" s="1"/>
  <c r="L78" i="17"/>
  <c r="N78" i="17" s="1"/>
  <c r="P78" i="17" s="1"/>
  <c r="L77" i="17"/>
  <c r="N77" i="17" s="1"/>
  <c r="P77" i="17" s="1"/>
  <c r="L76" i="17"/>
  <c r="N76" i="17" s="1"/>
  <c r="P76" i="17" s="1"/>
  <c r="L75" i="17"/>
  <c r="N75" i="17" s="1"/>
  <c r="P75" i="17" s="1"/>
  <c r="L74" i="17"/>
  <c r="N74" i="17" s="1"/>
  <c r="P74" i="17" s="1"/>
  <c r="L73" i="17"/>
  <c r="N73" i="17" s="1"/>
  <c r="P73" i="17" s="1"/>
  <c r="L72" i="17"/>
  <c r="N72" i="17" s="1"/>
  <c r="P72" i="17" s="1"/>
  <c r="L71" i="17"/>
  <c r="N71" i="17" s="1"/>
  <c r="P71" i="17" s="1"/>
  <c r="L70" i="17"/>
  <c r="N70" i="17" s="1"/>
  <c r="P70" i="17" s="1"/>
  <c r="L69" i="17"/>
  <c r="N69" i="17" s="1"/>
  <c r="P69" i="17" s="1"/>
  <c r="L68" i="17"/>
  <c r="N68" i="17" s="1"/>
  <c r="P68" i="17" s="1"/>
  <c r="L67" i="17"/>
  <c r="N67" i="17" s="1"/>
  <c r="P67" i="17" s="1"/>
  <c r="L66" i="17"/>
  <c r="N66" i="17" s="1"/>
  <c r="P66" i="17" s="1"/>
  <c r="L65" i="17"/>
  <c r="N65" i="17" s="1"/>
  <c r="P65" i="17" s="1"/>
  <c r="L64" i="17"/>
  <c r="N64" i="17" s="1"/>
  <c r="P64" i="17" s="1"/>
  <c r="L63" i="17"/>
  <c r="N63" i="17" s="1"/>
  <c r="P63" i="17" s="1"/>
  <c r="L62" i="17"/>
  <c r="N62" i="17" s="1"/>
  <c r="P62" i="17" s="1"/>
  <c r="L61" i="17"/>
  <c r="N61" i="17" s="1"/>
  <c r="P61" i="17" s="1"/>
  <c r="L60" i="17"/>
  <c r="N60" i="17" s="1"/>
  <c r="P60" i="17" s="1"/>
  <c r="L59" i="17"/>
  <c r="N59" i="17" s="1"/>
  <c r="P59" i="17" s="1"/>
  <c r="L58" i="17"/>
  <c r="N58" i="17" s="1"/>
  <c r="P58" i="17" s="1"/>
  <c r="L57" i="17"/>
  <c r="N57" i="17" s="1"/>
  <c r="P57" i="17" s="1"/>
  <c r="L56" i="17"/>
  <c r="N56" i="17" s="1"/>
  <c r="P56" i="17" s="1"/>
  <c r="L55" i="17"/>
  <c r="N55" i="17" s="1"/>
  <c r="P55" i="17" s="1"/>
  <c r="L54" i="17"/>
  <c r="N54" i="17" s="1"/>
  <c r="P54" i="17" s="1"/>
  <c r="L53" i="17"/>
  <c r="N53" i="17" s="1"/>
  <c r="P53" i="17" s="1"/>
  <c r="L52" i="17"/>
  <c r="N52" i="17" s="1"/>
  <c r="P52" i="17" s="1"/>
  <c r="L51" i="17"/>
  <c r="N51" i="17" s="1"/>
  <c r="P51" i="17" s="1"/>
  <c r="L50" i="17"/>
  <c r="N50" i="17" s="1"/>
  <c r="P50" i="17" s="1"/>
  <c r="L49" i="17"/>
  <c r="N49" i="17" s="1"/>
  <c r="P49" i="17" s="1"/>
  <c r="L48" i="17"/>
  <c r="N48" i="17" s="1"/>
  <c r="P48" i="17" s="1"/>
  <c r="L47" i="17"/>
  <c r="N47" i="17" s="1"/>
  <c r="P47" i="17" s="1"/>
  <c r="L46" i="17"/>
  <c r="N46" i="17" s="1"/>
  <c r="P46" i="17" s="1"/>
  <c r="L45" i="17"/>
  <c r="N45" i="17" s="1"/>
  <c r="P45" i="17" s="1"/>
  <c r="L44" i="17"/>
  <c r="N44" i="17" s="1"/>
  <c r="P44" i="17" s="1"/>
  <c r="L43" i="17"/>
  <c r="N43" i="17" s="1"/>
  <c r="P43" i="17" s="1"/>
  <c r="L42" i="17"/>
  <c r="N42" i="17" s="1"/>
  <c r="P42" i="17" s="1"/>
  <c r="L41" i="17"/>
  <c r="N41" i="17" s="1"/>
  <c r="P41" i="17" s="1"/>
  <c r="L40" i="17"/>
  <c r="N40" i="17" s="1"/>
  <c r="P40" i="17" s="1"/>
  <c r="L39" i="17"/>
  <c r="N39" i="17" s="1"/>
  <c r="P39" i="17" s="1"/>
  <c r="L38" i="17"/>
  <c r="N38" i="17" s="1"/>
  <c r="P38" i="17" s="1"/>
  <c r="L37" i="17"/>
  <c r="N37" i="17" s="1"/>
  <c r="P37" i="17" s="1"/>
  <c r="L36" i="17"/>
  <c r="N36" i="17" s="1"/>
  <c r="P36" i="17" s="1"/>
  <c r="L35" i="17"/>
  <c r="N35" i="17" s="1"/>
  <c r="P35" i="17" s="1"/>
  <c r="L34" i="17"/>
  <c r="N34" i="17" s="1"/>
  <c r="P34" i="17" s="1"/>
  <c r="L33" i="17"/>
  <c r="N33" i="17" s="1"/>
  <c r="P33" i="17" s="1"/>
  <c r="L32" i="17"/>
  <c r="N32" i="17" s="1"/>
  <c r="P32" i="17" s="1"/>
  <c r="L31" i="17"/>
  <c r="N31" i="17" s="1"/>
  <c r="P31" i="17" s="1"/>
  <c r="L30" i="17"/>
  <c r="N30" i="17" s="1"/>
  <c r="P30" i="17" s="1"/>
  <c r="L29" i="17"/>
  <c r="N29" i="17" s="1"/>
  <c r="P29" i="17" s="1"/>
  <c r="L28" i="17"/>
  <c r="N28" i="17" s="1"/>
  <c r="P28" i="17" s="1"/>
  <c r="L27" i="17"/>
  <c r="N27" i="17" s="1"/>
  <c r="P27" i="17" s="1"/>
  <c r="L26" i="17"/>
  <c r="N26" i="17" s="1"/>
  <c r="P26" i="17" s="1"/>
  <c r="L25" i="17"/>
  <c r="N25" i="17" s="1"/>
  <c r="P25" i="17" s="1"/>
  <c r="I196" i="17" s="1"/>
  <c r="L24" i="17"/>
  <c r="N24" i="17" s="1"/>
  <c r="P24" i="17" s="1"/>
  <c r="L23" i="17"/>
  <c r="N23" i="17" s="1"/>
  <c r="P23" i="17" s="1"/>
  <c r="L22" i="17"/>
  <c r="N22" i="17" s="1"/>
  <c r="P22" i="17" s="1"/>
  <c r="L21" i="17"/>
  <c r="N21" i="17" s="1"/>
  <c r="P21" i="17" s="1"/>
  <c r="L20" i="17"/>
  <c r="N20" i="17" s="1"/>
  <c r="P20" i="17" s="1"/>
  <c r="L19" i="17"/>
  <c r="N19" i="17" s="1"/>
  <c r="P19" i="17" s="1"/>
  <c r="L18" i="17"/>
  <c r="N18" i="17" s="1"/>
  <c r="P18" i="17" s="1"/>
  <c r="L17" i="17"/>
  <c r="N17" i="17" s="1"/>
  <c r="P17" i="17" s="1"/>
  <c r="L16" i="17"/>
  <c r="N16" i="17" s="1"/>
  <c r="P16" i="17" s="1"/>
  <c r="L15" i="17"/>
  <c r="N15" i="17" s="1"/>
  <c r="P15" i="17" s="1"/>
  <c r="L14" i="17"/>
  <c r="N14" i="17" s="1"/>
  <c r="P14" i="17" s="1"/>
  <c r="L13" i="17"/>
  <c r="N13" i="17" s="1"/>
  <c r="P13" i="17" s="1"/>
  <c r="L12" i="17"/>
  <c r="N12" i="17" s="1"/>
  <c r="P12" i="17" s="1"/>
  <c r="I191" i="17" s="1"/>
  <c r="L11" i="17"/>
  <c r="N11" i="17" s="1"/>
  <c r="P11" i="17" s="1"/>
  <c r="L10" i="17"/>
  <c r="N10" i="17" s="1"/>
  <c r="P10" i="17" s="1"/>
  <c r="L9" i="17"/>
  <c r="N9" i="17" s="1"/>
  <c r="P9" i="17" s="1"/>
  <c r="L8" i="17"/>
  <c r="N8" i="17" s="1"/>
  <c r="P8" i="17" s="1"/>
  <c r="L7" i="17"/>
  <c r="N7" i="17" s="1"/>
  <c r="P7" i="17" s="1"/>
  <c r="I195" i="17" s="1"/>
  <c r="L6" i="17"/>
  <c r="N6" i="17" s="1"/>
  <c r="P6" i="17" s="1"/>
  <c r="I192" i="17" s="1"/>
  <c r="L5" i="17"/>
  <c r="N5" i="17" s="1"/>
  <c r="P5" i="17" s="1"/>
  <c r="I193" i="17" s="1"/>
  <c r="L4" i="17"/>
  <c r="N4" i="17" s="1"/>
  <c r="P4" i="17" s="1"/>
  <c r="F7" i="16"/>
  <c r="O6" i="16"/>
  <c r="F6" i="16"/>
  <c r="O5" i="16"/>
  <c r="F5" i="16"/>
  <c r="O4" i="16"/>
  <c r="O9" i="16" s="1"/>
  <c r="O10" i="16" s="1"/>
  <c r="H4" i="16"/>
  <c r="H9" i="16" s="1"/>
  <c r="F4" i="16"/>
  <c r="F9" i="16" s="1"/>
  <c r="F10" i="16" s="1"/>
  <c r="N4" i="6"/>
  <c r="P4" i="6"/>
  <c r="P187" i="6" s="1"/>
  <c r="I191" i="6"/>
  <c r="I84" i="1"/>
  <c r="I83" i="1"/>
  <c r="G88" i="1"/>
  <c r="G87" i="1"/>
  <c r="G85" i="1"/>
  <c r="G84" i="1"/>
  <c r="G83" i="1"/>
  <c r="V80" i="1"/>
  <c r="C42" i="12"/>
  <c r="C40" i="12"/>
  <c r="F8" i="5"/>
  <c r="F7" i="5"/>
  <c r="F4" i="5"/>
  <c r="F5" i="5"/>
  <c r="F10" i="5"/>
  <c r="I86" i="1"/>
  <c r="W84" i="1"/>
  <c r="W79" i="1"/>
  <c r="W80" i="1" s="1"/>
  <c r="F43" i="2" l="1"/>
  <c r="N196" i="17"/>
  <c r="F8" i="15"/>
  <c r="N191" i="17"/>
  <c r="N195" i="17"/>
  <c r="F7" i="15"/>
  <c r="N192" i="17"/>
  <c r="F4" i="15"/>
  <c r="N193" i="17"/>
  <c r="F5" i="15"/>
  <c r="P187" i="17"/>
  <c r="I194" i="17"/>
  <c r="I197" i="17" s="1"/>
  <c r="F9" i="15"/>
  <c r="D20" i="14"/>
  <c r="F3" i="15" l="1"/>
  <c r="N194" i="17"/>
  <c r="D6" i="5"/>
  <c r="D10" i="5" s="1"/>
  <c r="C41" i="12"/>
  <c r="Q187" i="6"/>
  <c r="R187" i="6"/>
  <c r="S187" i="6"/>
  <c r="E9" i="13"/>
  <c r="F6" i="15" l="1"/>
  <c r="F10" i="15" s="1"/>
  <c r="A5" i="13"/>
  <c r="A6" i="13" s="1"/>
  <c r="A7" i="13" s="1"/>
  <c r="A8" i="13" s="1"/>
  <c r="G10" i="15" l="1"/>
  <c r="D11" i="15"/>
  <c r="I32" i="3"/>
  <c r="A32" i="3"/>
  <c r="A33" i="3"/>
  <c r="A34" i="3"/>
  <c r="H42" i="3"/>
  <c r="H41" i="3"/>
  <c r="I17" i="3"/>
  <c r="I18" i="3"/>
  <c r="I19" i="3"/>
  <c r="I20" i="3"/>
  <c r="I21" i="3"/>
  <c r="I22" i="3"/>
  <c r="I23" i="3"/>
  <c r="I24" i="3"/>
  <c r="I25" i="3"/>
  <c r="I26" i="3"/>
  <c r="I27" i="3"/>
  <c r="I28" i="3"/>
  <c r="I29" i="3"/>
  <c r="I30" i="3"/>
  <c r="I31" i="3"/>
  <c r="I33" i="3"/>
  <c r="I34" i="3"/>
  <c r="I35" i="3"/>
  <c r="I36" i="3"/>
  <c r="I37" i="3"/>
  <c r="I38" i="3"/>
  <c r="I6" i="3"/>
  <c r="I7" i="3"/>
  <c r="I8" i="3"/>
  <c r="I9" i="3"/>
  <c r="I10" i="3"/>
  <c r="I11" i="3"/>
  <c r="I12" i="3"/>
  <c r="I13" i="3"/>
  <c r="I14" i="3"/>
  <c r="I15" i="3"/>
  <c r="I16" i="3"/>
  <c r="I5" i="3"/>
  <c r="I4" i="3"/>
  <c r="I39" i="3" l="1"/>
  <c r="H44" i="3" s="1"/>
  <c r="H39" i="3"/>
  <c r="H43" i="3"/>
  <c r="A5" i="3"/>
  <c r="A6" i="3" s="1"/>
  <c r="A7" i="3" s="1"/>
  <c r="A8" i="3" s="1"/>
  <c r="A9" i="3" s="1"/>
  <c r="A10" i="3" s="1"/>
  <c r="A11" i="3" s="1"/>
  <c r="A12" i="3" s="1"/>
  <c r="A13" i="3" s="1"/>
  <c r="A14" i="3" s="1"/>
  <c r="A15" i="3" s="1"/>
  <c r="A16" i="3" s="1"/>
  <c r="A17" i="3" s="1"/>
  <c r="A18" i="3" s="1"/>
  <c r="A19" i="3" l="1"/>
  <c r="A20" i="3" s="1"/>
  <c r="A21" i="3" s="1"/>
  <c r="A22" i="3" s="1"/>
  <c r="A23" i="3" s="1"/>
  <c r="A24" i="3" s="1"/>
  <c r="A25" i="3" s="1"/>
  <c r="A26" i="3" s="1"/>
  <c r="A27" i="3" s="1"/>
  <c r="A28" i="3" s="1"/>
  <c r="A29" i="3" s="1"/>
  <c r="A30" i="3" s="1"/>
  <c r="A31" i="3" s="1"/>
  <c r="A35" i="3" s="1"/>
  <c r="A36" i="3" s="1"/>
  <c r="A37" i="3" s="1"/>
  <c r="A38" i="3" s="1"/>
  <c r="C36" i="9" l="1"/>
  <c r="E37" i="12"/>
  <c r="L167" i="6" l="1"/>
  <c r="N167" i="6" s="1"/>
  <c r="P167" i="6" s="1"/>
  <c r="L39" i="6"/>
  <c r="N39" i="6" s="1"/>
  <c r="P39" i="6" s="1"/>
  <c r="L173" i="6"/>
  <c r="N173" i="6" s="1"/>
  <c r="P173" i="6" s="1"/>
  <c r="L169" i="6"/>
  <c r="N169" i="6" s="1"/>
  <c r="P169" i="6" s="1"/>
  <c r="L170" i="6"/>
  <c r="N170" i="6" s="1"/>
  <c r="P170" i="6" s="1"/>
  <c r="L171" i="6"/>
  <c r="N171" i="6" s="1"/>
  <c r="P171" i="6" s="1"/>
  <c r="L172" i="6"/>
  <c r="N172" i="6" s="1"/>
  <c r="P172" i="6" s="1"/>
  <c r="L174" i="6"/>
  <c r="N174" i="6"/>
  <c r="P174" i="6"/>
  <c r="L175" i="6"/>
  <c r="N175" i="6"/>
  <c r="P175" i="6" s="1"/>
  <c r="L131" i="6"/>
  <c r="N131" i="6" s="1"/>
  <c r="P131" i="6" s="1"/>
  <c r="L43" i="6"/>
  <c r="L5" i="6"/>
  <c r="N5" i="6" s="1"/>
  <c r="P5" i="6" s="1"/>
  <c r="L6" i="6"/>
  <c r="N6" i="6" s="1"/>
  <c r="P6" i="6" s="1"/>
  <c r="L7" i="6"/>
  <c r="N7" i="6" s="1"/>
  <c r="P7" i="6" s="1"/>
  <c r="L8" i="6"/>
  <c r="N8" i="6" s="1"/>
  <c r="P8" i="6" s="1"/>
  <c r="L9" i="6"/>
  <c r="N9" i="6" s="1"/>
  <c r="P9" i="6" s="1"/>
  <c r="L10" i="6"/>
  <c r="N10" i="6" s="1"/>
  <c r="P10" i="6" s="1"/>
  <c r="L11" i="6"/>
  <c r="N11" i="6" s="1"/>
  <c r="P11" i="6" s="1"/>
  <c r="L12" i="6"/>
  <c r="N12" i="6" s="1"/>
  <c r="P12" i="6" s="1"/>
  <c r="L13" i="6"/>
  <c r="N13" i="6" s="1"/>
  <c r="P13" i="6" s="1"/>
  <c r="L14" i="6"/>
  <c r="N14" i="6" s="1"/>
  <c r="P14" i="6" s="1"/>
  <c r="L15" i="6"/>
  <c r="N15" i="6" s="1"/>
  <c r="P15" i="6" s="1"/>
  <c r="L16" i="6"/>
  <c r="N16" i="6" s="1"/>
  <c r="P16" i="6" s="1"/>
  <c r="L17" i="6"/>
  <c r="N17" i="6" s="1"/>
  <c r="P17" i="6" s="1"/>
  <c r="L18" i="6"/>
  <c r="L19" i="6"/>
  <c r="N19" i="6" s="1"/>
  <c r="P19" i="6" s="1"/>
  <c r="L20" i="6"/>
  <c r="N20" i="6" s="1"/>
  <c r="P20" i="6" s="1"/>
  <c r="L21" i="6"/>
  <c r="N21" i="6" s="1"/>
  <c r="P21" i="6" s="1"/>
  <c r="L22" i="6"/>
  <c r="N22" i="6" s="1"/>
  <c r="P22" i="6" s="1"/>
  <c r="L23" i="6"/>
  <c r="N23" i="6" s="1"/>
  <c r="P23" i="6" s="1"/>
  <c r="L24" i="6"/>
  <c r="N24" i="6" s="1"/>
  <c r="P24" i="6" s="1"/>
  <c r="L25" i="6"/>
  <c r="N25" i="6" s="1"/>
  <c r="P25" i="6" s="1"/>
  <c r="L26" i="6"/>
  <c r="N26" i="6" s="1"/>
  <c r="P26" i="6" s="1"/>
  <c r="L27" i="6"/>
  <c r="N27" i="6" s="1"/>
  <c r="P27" i="6" s="1"/>
  <c r="L28" i="6"/>
  <c r="N28" i="6" s="1"/>
  <c r="P28" i="6" s="1"/>
  <c r="L29" i="6"/>
  <c r="N29" i="6" s="1"/>
  <c r="P29" i="6" s="1"/>
  <c r="L30" i="6"/>
  <c r="N30" i="6" s="1"/>
  <c r="P30" i="6" s="1"/>
  <c r="L31" i="6"/>
  <c r="N31" i="6" s="1"/>
  <c r="P31" i="6" s="1"/>
  <c r="L32" i="6"/>
  <c r="N32" i="6" s="1"/>
  <c r="P32" i="6" s="1"/>
  <c r="L33" i="6"/>
  <c r="N33" i="6" s="1"/>
  <c r="P33" i="6" s="1"/>
  <c r="L34" i="6"/>
  <c r="N34" i="6" s="1"/>
  <c r="P34" i="6" s="1"/>
  <c r="L35" i="6"/>
  <c r="N35" i="6" s="1"/>
  <c r="P35" i="6" s="1"/>
  <c r="L36" i="6"/>
  <c r="L37" i="6"/>
  <c r="N37" i="6" s="1"/>
  <c r="P37" i="6" s="1"/>
  <c r="L38" i="6"/>
  <c r="N38" i="6" s="1"/>
  <c r="P38" i="6" s="1"/>
  <c r="L40" i="6"/>
  <c r="N40" i="6" s="1"/>
  <c r="P40" i="6" s="1"/>
  <c r="L41" i="6"/>
  <c r="N41" i="6" s="1"/>
  <c r="P41" i="6" s="1"/>
  <c r="L42" i="6"/>
  <c r="N42" i="6" s="1"/>
  <c r="P42" i="6" s="1"/>
  <c r="L44" i="6"/>
  <c r="N44" i="6" s="1"/>
  <c r="P44" i="6" s="1"/>
  <c r="L45" i="6"/>
  <c r="N45" i="6" s="1"/>
  <c r="P45" i="6" s="1"/>
  <c r="L46" i="6"/>
  <c r="N46" i="6" s="1"/>
  <c r="P46" i="6" s="1"/>
  <c r="L47" i="6"/>
  <c r="N47" i="6" s="1"/>
  <c r="P47" i="6" s="1"/>
  <c r="L48" i="6"/>
  <c r="N48" i="6" s="1"/>
  <c r="P48" i="6" s="1"/>
  <c r="L49" i="6"/>
  <c r="N49" i="6"/>
  <c r="P49" i="6" s="1"/>
  <c r="L50" i="6"/>
  <c r="N50" i="6" s="1"/>
  <c r="P50" i="6" s="1"/>
  <c r="L51" i="6"/>
  <c r="N51" i="6" s="1"/>
  <c r="P51" i="6" s="1"/>
  <c r="L52" i="6"/>
  <c r="N52" i="6" s="1"/>
  <c r="P52" i="6" s="1"/>
  <c r="L53" i="6"/>
  <c r="N53" i="6" s="1"/>
  <c r="P53" i="6" s="1"/>
  <c r="L54" i="6"/>
  <c r="N54" i="6" s="1"/>
  <c r="P54" i="6" s="1"/>
  <c r="L55" i="6"/>
  <c r="N55" i="6" s="1"/>
  <c r="P55" i="6" s="1"/>
  <c r="L56" i="6"/>
  <c r="N56" i="6" s="1"/>
  <c r="P56" i="6" s="1"/>
  <c r="L57" i="6"/>
  <c r="N57" i="6" s="1"/>
  <c r="P57" i="6" s="1"/>
  <c r="L58" i="6"/>
  <c r="N58" i="6" s="1"/>
  <c r="P58" i="6" s="1"/>
  <c r="L59" i="6"/>
  <c r="L60" i="6"/>
  <c r="N60" i="6" s="1"/>
  <c r="P60" i="6" s="1"/>
  <c r="L61" i="6"/>
  <c r="N61" i="6" s="1"/>
  <c r="P61" i="6" s="1"/>
  <c r="L62" i="6"/>
  <c r="N62" i="6" s="1"/>
  <c r="P62" i="6" s="1"/>
  <c r="L63" i="6"/>
  <c r="N63" i="6" s="1"/>
  <c r="P63" i="6" s="1"/>
  <c r="L64" i="6"/>
  <c r="N64" i="6" s="1"/>
  <c r="P64" i="6" s="1"/>
  <c r="L65" i="6"/>
  <c r="N65" i="6" s="1"/>
  <c r="P65" i="6" s="1"/>
  <c r="L66" i="6"/>
  <c r="N66" i="6" s="1"/>
  <c r="P66" i="6" s="1"/>
  <c r="L67" i="6"/>
  <c r="N67" i="6" s="1"/>
  <c r="P67" i="6" s="1"/>
  <c r="L68" i="6"/>
  <c r="N68" i="6" s="1"/>
  <c r="P68" i="6" s="1"/>
  <c r="L69" i="6"/>
  <c r="N69" i="6" s="1"/>
  <c r="P69" i="6" s="1"/>
  <c r="L70" i="6"/>
  <c r="N70" i="6" s="1"/>
  <c r="P70" i="6" s="1"/>
  <c r="L71" i="6"/>
  <c r="N71" i="6" s="1"/>
  <c r="P71" i="6" s="1"/>
  <c r="L72" i="6"/>
  <c r="N72" i="6" s="1"/>
  <c r="P72" i="6" s="1"/>
  <c r="L73" i="6"/>
  <c r="N73" i="6" s="1"/>
  <c r="P73" i="6" s="1"/>
  <c r="L74" i="6"/>
  <c r="N74" i="6" s="1"/>
  <c r="P74" i="6" s="1"/>
  <c r="L75" i="6"/>
  <c r="N75" i="6" s="1"/>
  <c r="P75" i="6" s="1"/>
  <c r="L76" i="6"/>
  <c r="N76" i="6" s="1"/>
  <c r="P76" i="6" s="1"/>
  <c r="L77" i="6"/>
  <c r="N77" i="6" s="1"/>
  <c r="P77" i="6" s="1"/>
  <c r="L78" i="6"/>
  <c r="N78" i="6" s="1"/>
  <c r="P78" i="6" s="1"/>
  <c r="L79" i="6"/>
  <c r="N79" i="6" s="1"/>
  <c r="P79" i="6" s="1"/>
  <c r="L80" i="6"/>
  <c r="N80" i="6" s="1"/>
  <c r="P80" i="6" s="1"/>
  <c r="L81" i="6"/>
  <c r="N81" i="6" s="1"/>
  <c r="P81" i="6" s="1"/>
  <c r="L82" i="6"/>
  <c r="N82" i="6" s="1"/>
  <c r="P82" i="6" s="1"/>
  <c r="L83" i="6"/>
  <c r="N83" i="6" s="1"/>
  <c r="P83" i="6" s="1"/>
  <c r="L84" i="6"/>
  <c r="N84" i="6" s="1"/>
  <c r="P84" i="6" s="1"/>
  <c r="L85" i="6"/>
  <c r="N85" i="6" s="1"/>
  <c r="P85" i="6" s="1"/>
  <c r="L86" i="6"/>
  <c r="N86" i="6" s="1"/>
  <c r="P86" i="6" s="1"/>
  <c r="L87" i="6"/>
  <c r="N87" i="6" s="1"/>
  <c r="P87" i="6" s="1"/>
  <c r="L88" i="6"/>
  <c r="N88" i="6" s="1"/>
  <c r="P88" i="6" s="1"/>
  <c r="L89" i="6"/>
  <c r="N89" i="6" s="1"/>
  <c r="P89" i="6" s="1"/>
  <c r="L90" i="6"/>
  <c r="N90" i="6" s="1"/>
  <c r="P90" i="6" s="1"/>
  <c r="L91" i="6"/>
  <c r="N91" i="6" s="1"/>
  <c r="P91" i="6" s="1"/>
  <c r="L92" i="6"/>
  <c r="N92" i="6" s="1"/>
  <c r="P92" i="6" s="1"/>
  <c r="L93" i="6"/>
  <c r="N93" i="6" s="1"/>
  <c r="P93" i="6" s="1"/>
  <c r="L94" i="6"/>
  <c r="N94" i="6" s="1"/>
  <c r="P94" i="6" s="1"/>
  <c r="L95" i="6"/>
  <c r="N95" i="6" s="1"/>
  <c r="P95" i="6" s="1"/>
  <c r="L96" i="6"/>
  <c r="N96" i="6" s="1"/>
  <c r="P96" i="6" s="1"/>
  <c r="L97" i="6"/>
  <c r="N97" i="6" s="1"/>
  <c r="P97" i="6" s="1"/>
  <c r="L98" i="6"/>
  <c r="N98" i="6" s="1"/>
  <c r="P98" i="6" s="1"/>
  <c r="L99" i="6"/>
  <c r="N99" i="6" s="1"/>
  <c r="P99" i="6" s="1"/>
  <c r="L100" i="6"/>
  <c r="N100" i="6" s="1"/>
  <c r="P100" i="6" s="1"/>
  <c r="L101" i="6"/>
  <c r="N101" i="6" s="1"/>
  <c r="P101" i="6" s="1"/>
  <c r="L102" i="6"/>
  <c r="N102" i="6" s="1"/>
  <c r="P102" i="6" s="1"/>
  <c r="L103" i="6"/>
  <c r="N103" i="6" s="1"/>
  <c r="P103" i="6" s="1"/>
  <c r="L104" i="6"/>
  <c r="N104" i="6" s="1"/>
  <c r="P104" i="6" s="1"/>
  <c r="L105" i="6"/>
  <c r="N105" i="6" s="1"/>
  <c r="P105" i="6" s="1"/>
  <c r="L106" i="6"/>
  <c r="N106" i="6" s="1"/>
  <c r="P106" i="6" s="1"/>
  <c r="L107" i="6"/>
  <c r="N107" i="6" s="1"/>
  <c r="P107" i="6" s="1"/>
  <c r="L108" i="6"/>
  <c r="N108" i="6" s="1"/>
  <c r="P108" i="6" s="1"/>
  <c r="L109" i="6"/>
  <c r="N109" i="6" s="1"/>
  <c r="P109" i="6" s="1"/>
  <c r="L110" i="6"/>
  <c r="N110" i="6" s="1"/>
  <c r="P110" i="6" s="1"/>
  <c r="L111" i="6"/>
  <c r="N111" i="6" s="1"/>
  <c r="P111" i="6" s="1"/>
  <c r="L112" i="6"/>
  <c r="N112" i="6" s="1"/>
  <c r="P112" i="6" s="1"/>
  <c r="L113" i="6"/>
  <c r="N113" i="6" s="1"/>
  <c r="P113" i="6" s="1"/>
  <c r="L114" i="6"/>
  <c r="N114" i="6" s="1"/>
  <c r="P114" i="6" s="1"/>
  <c r="L115" i="6"/>
  <c r="N115" i="6" s="1"/>
  <c r="P115" i="6" s="1"/>
  <c r="L116" i="6"/>
  <c r="N116" i="6" s="1"/>
  <c r="P116" i="6" s="1"/>
  <c r="L117" i="6"/>
  <c r="N117" i="6" s="1"/>
  <c r="P117" i="6" s="1"/>
  <c r="L118" i="6"/>
  <c r="N118" i="6" s="1"/>
  <c r="P118" i="6" s="1"/>
  <c r="L119" i="6"/>
  <c r="N119" i="6" s="1"/>
  <c r="P119" i="6" s="1"/>
  <c r="L120" i="6"/>
  <c r="N120" i="6" s="1"/>
  <c r="P120" i="6" s="1"/>
  <c r="L121" i="6"/>
  <c r="N121" i="6" s="1"/>
  <c r="P121" i="6" s="1"/>
  <c r="L122" i="6"/>
  <c r="N122" i="6" s="1"/>
  <c r="P122" i="6" s="1"/>
  <c r="L123" i="6"/>
  <c r="N123" i="6" s="1"/>
  <c r="P123" i="6" s="1"/>
  <c r="L124" i="6"/>
  <c r="N124" i="6" s="1"/>
  <c r="P124" i="6" s="1"/>
  <c r="L125" i="6"/>
  <c r="N125" i="6" s="1"/>
  <c r="P125" i="6" s="1"/>
  <c r="L126" i="6"/>
  <c r="N126" i="6" s="1"/>
  <c r="P126" i="6" s="1"/>
  <c r="L127" i="6"/>
  <c r="N127" i="6" s="1"/>
  <c r="P127" i="6" s="1"/>
  <c r="L128" i="6"/>
  <c r="N128" i="6" s="1"/>
  <c r="P128" i="6" s="1"/>
  <c r="L129" i="6"/>
  <c r="N129" i="6" s="1"/>
  <c r="P129" i="6" s="1"/>
  <c r="L130" i="6"/>
  <c r="N130" i="6" s="1"/>
  <c r="P130" i="6" s="1"/>
  <c r="L132" i="6"/>
  <c r="N132" i="6" s="1"/>
  <c r="P132" i="6" s="1"/>
  <c r="L133" i="6"/>
  <c r="N133" i="6" s="1"/>
  <c r="P133" i="6" s="1"/>
  <c r="L134" i="6"/>
  <c r="N134" i="6" s="1"/>
  <c r="P134" i="6" s="1"/>
  <c r="L135" i="6"/>
  <c r="N135" i="6" s="1"/>
  <c r="P135" i="6" s="1"/>
  <c r="L136" i="6"/>
  <c r="N136" i="6" s="1"/>
  <c r="P136" i="6" s="1"/>
  <c r="L137" i="6"/>
  <c r="N137" i="6" s="1"/>
  <c r="P137" i="6" s="1"/>
  <c r="L138" i="6"/>
  <c r="N138" i="6" s="1"/>
  <c r="P138" i="6" s="1"/>
  <c r="L139" i="6"/>
  <c r="N139" i="6" s="1"/>
  <c r="P139" i="6" s="1"/>
  <c r="L140" i="6"/>
  <c r="N140" i="6" s="1"/>
  <c r="P140" i="6" s="1"/>
  <c r="L141" i="6"/>
  <c r="N141" i="6" s="1"/>
  <c r="P141" i="6" s="1"/>
  <c r="L142" i="6"/>
  <c r="N142" i="6" s="1"/>
  <c r="P142" i="6" s="1"/>
  <c r="L143" i="6"/>
  <c r="N143" i="6" s="1"/>
  <c r="P143" i="6" s="1"/>
  <c r="L144" i="6"/>
  <c r="N144" i="6" s="1"/>
  <c r="P144" i="6" s="1"/>
  <c r="L145" i="6"/>
  <c r="N145" i="6" s="1"/>
  <c r="P145" i="6" s="1"/>
  <c r="L146" i="6"/>
  <c r="N146" i="6" s="1"/>
  <c r="P146" i="6" s="1"/>
  <c r="L147" i="6"/>
  <c r="N147" i="6" s="1"/>
  <c r="P147" i="6" s="1"/>
  <c r="L148" i="6"/>
  <c r="N148" i="6" s="1"/>
  <c r="P148" i="6" s="1"/>
  <c r="L149" i="6"/>
  <c r="N149" i="6" s="1"/>
  <c r="P149" i="6" s="1"/>
  <c r="L150" i="6"/>
  <c r="N150" i="6" s="1"/>
  <c r="P150" i="6" s="1"/>
  <c r="L151" i="6"/>
  <c r="N151" i="6" s="1"/>
  <c r="P151" i="6" s="1"/>
  <c r="L152" i="6"/>
  <c r="N152" i="6" s="1"/>
  <c r="P152" i="6" s="1"/>
  <c r="L153" i="6"/>
  <c r="N153" i="6" s="1"/>
  <c r="P153" i="6" s="1"/>
  <c r="L154" i="6"/>
  <c r="N154" i="6" s="1"/>
  <c r="P154" i="6" s="1"/>
  <c r="L155" i="6"/>
  <c r="N155" i="6" s="1"/>
  <c r="P155" i="6" s="1"/>
  <c r="L156" i="6"/>
  <c r="N156" i="6" s="1"/>
  <c r="P156" i="6" s="1"/>
  <c r="L157" i="6"/>
  <c r="N157" i="6" s="1"/>
  <c r="P157" i="6" s="1"/>
  <c r="L158" i="6"/>
  <c r="N158" i="6" s="1"/>
  <c r="P158" i="6" s="1"/>
  <c r="L159" i="6"/>
  <c r="L160" i="6"/>
  <c r="N160" i="6" s="1"/>
  <c r="P160" i="6" s="1"/>
  <c r="L161" i="6"/>
  <c r="N161" i="6" s="1"/>
  <c r="P161" i="6" s="1"/>
  <c r="L162" i="6"/>
  <c r="N162" i="6" s="1"/>
  <c r="P162" i="6" s="1"/>
  <c r="L163" i="6"/>
  <c r="N163" i="6" s="1"/>
  <c r="P163" i="6" s="1"/>
  <c r="L164" i="6"/>
  <c r="N164" i="6" s="1"/>
  <c r="P164" i="6" s="1"/>
  <c r="L165" i="6"/>
  <c r="N165" i="6" s="1"/>
  <c r="P165" i="6" s="1"/>
  <c r="L166" i="6"/>
  <c r="N166" i="6" s="1"/>
  <c r="P166" i="6" s="1"/>
  <c r="L168" i="6"/>
  <c r="N168" i="6" s="1"/>
  <c r="P168" i="6" s="1"/>
  <c r="L176" i="6"/>
  <c r="N176" i="6" s="1"/>
  <c r="P176" i="6" s="1"/>
  <c r="L177" i="6"/>
  <c r="N177" i="6" s="1"/>
  <c r="P177" i="6" s="1"/>
  <c r="L178" i="6"/>
  <c r="N178" i="6" s="1"/>
  <c r="P178" i="6" s="1"/>
  <c r="L179" i="6"/>
  <c r="N179" i="6" s="1"/>
  <c r="P179" i="6" s="1"/>
  <c r="L180" i="6"/>
  <c r="N180" i="6" s="1"/>
  <c r="P180" i="6" s="1"/>
  <c r="L181" i="6"/>
  <c r="N181" i="6" s="1"/>
  <c r="P181" i="6" s="1"/>
  <c r="L182" i="6"/>
  <c r="N182" i="6" s="1"/>
  <c r="P182" i="6" s="1"/>
  <c r="L183" i="6"/>
  <c r="N183" i="6" s="1"/>
  <c r="P183" i="6" s="1"/>
  <c r="L184" i="6"/>
  <c r="N184" i="6" s="1"/>
  <c r="P184" i="6" s="1"/>
  <c r="L185" i="6"/>
  <c r="N185" i="6" s="1"/>
  <c r="P185" i="6" s="1"/>
  <c r="L186" i="6"/>
  <c r="N186" i="6"/>
  <c r="P186" i="6" s="1"/>
  <c r="L4" i="6"/>
  <c r="D35" i="9"/>
  <c r="D34" i="9"/>
  <c r="D33" i="9"/>
  <c r="D32" i="9"/>
  <c r="D31" i="9"/>
  <c r="D30" i="9"/>
  <c r="D29" i="9"/>
  <c r="D28" i="9"/>
  <c r="D27" i="9"/>
  <c r="D26" i="9"/>
  <c r="D16" i="9"/>
  <c r="D9" i="9"/>
  <c r="D36" i="9" s="1"/>
  <c r="G15" i="7"/>
  <c r="V79" i="1"/>
  <c r="U79" i="1"/>
  <c r="T79" i="1"/>
  <c r="S79" i="1"/>
  <c r="R79" i="1"/>
  <c r="Q79" i="1"/>
  <c r="P79" i="1"/>
  <c r="O79" i="1"/>
  <c r="N79" i="1"/>
  <c r="O80" i="1" s="1"/>
  <c r="M79" i="1"/>
  <c r="L79" i="1"/>
  <c r="K79" i="1"/>
  <c r="J79" i="1"/>
  <c r="I79" i="1"/>
  <c r="H79" i="1"/>
  <c r="Y65" i="1"/>
  <c r="Y79" i="1" s="1"/>
  <c r="Y80" i="1" s="1"/>
  <c r="X64" i="1"/>
  <c r="X79" i="1" s="1"/>
  <c r="X80" i="1" s="1"/>
  <c r="I85" i="1" l="1"/>
  <c r="L80" i="1"/>
  <c r="N36" i="6"/>
  <c r="P36" i="6" s="1"/>
  <c r="N43" i="6"/>
  <c r="P43" i="6" s="1"/>
  <c r="I192" i="6" s="1"/>
  <c r="N59" i="6"/>
  <c r="P59" i="6" s="1"/>
  <c r="N18" i="6"/>
  <c r="P18" i="6" s="1"/>
  <c r="I194" i="6" s="1"/>
  <c r="N159" i="6"/>
  <c r="P159" i="6" s="1"/>
  <c r="H80" i="1"/>
  <c r="I193" i="6"/>
  <c r="I87" i="1" l="1"/>
  <c r="I88" i="1" s="1"/>
  <c r="J83" i="1"/>
  <c r="J87" i="1" s="1"/>
  <c r="I195" i="6"/>
  <c r="N195" i="6" s="1"/>
  <c r="N193" i="6"/>
  <c r="N191" i="6"/>
  <c r="N192" i="6"/>
  <c r="N194" i="6"/>
  <c r="I196" i="6"/>
  <c r="N19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 Kesari</author>
  </authors>
  <commentList>
    <comment ref="H33" authorId="0" shapeId="0" xr:uid="{A7095DF8-080F-4094-86DF-060C22769021}">
      <text>
        <r>
          <rPr>
            <b/>
            <sz val="9"/>
            <rFont val="Tahoma"/>
            <family val="2"/>
          </rPr>
          <t>Sri Kesari:</t>
        </r>
        <r>
          <rPr>
            <sz val="9"/>
            <rFont val="Tahoma"/>
            <family val="2"/>
          </rPr>
          <t xml:space="preserve">
As per site is 3 nos poles but one pole is missing
</t>
        </r>
      </text>
    </comment>
    <comment ref="H35" authorId="0" shapeId="0" xr:uid="{9EE4F4C5-21E2-41D0-B78E-759EC2DB0A7E}">
      <text>
        <r>
          <rPr>
            <b/>
            <sz val="9"/>
            <rFont val="Tahoma"/>
            <family val="2"/>
          </rPr>
          <t>Sri Kesari:</t>
        </r>
        <r>
          <rPr>
            <sz val="9"/>
            <rFont val="Tahoma"/>
            <family val="2"/>
          </rPr>
          <t xml:space="preserve">
As per site inspection count is 3 nos poles medain but chainages is 4 nos
</t>
        </r>
      </text>
    </comment>
    <comment ref="J41" authorId="0" shapeId="0" xr:uid="{77C3B612-465A-44EC-8395-B368D7EE28C6}">
      <text>
        <r>
          <rPr>
            <b/>
            <sz val="9"/>
            <rFont val="Tahoma"/>
            <family val="2"/>
          </rPr>
          <t>Sri Kesari:</t>
        </r>
        <r>
          <rPr>
            <sz val="9"/>
            <rFont val="Tahoma"/>
            <family val="2"/>
          </rPr>
          <t xml:space="preserve">
ACTUAL SIDE IS 31 NOS BUT COUNTING IS MISSING 9 NOS POLE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Ganesh Kumar K</author>
  </authors>
  <commentList>
    <comment ref="O10" authorId="0" shapeId="0" xr:uid="{903161A3-7E9E-42D1-9CB5-6188AEA1C783}">
      <text>
        <r>
          <rPr>
            <b/>
            <sz val="9"/>
            <color indexed="81"/>
            <rFont val="Tahoma"/>
            <family val="2"/>
          </rPr>
          <t>Ganesh Kumar K:</t>
        </r>
        <r>
          <rPr>
            <sz val="9"/>
            <color indexed="81"/>
            <rFont val="Tahoma"/>
            <family val="2"/>
          </rPr>
          <t xml:space="preserve">
For Each Light, We need to Use 24 Mtrs, bcoz its only 2C, we need 3C.</t>
        </r>
      </text>
    </comment>
  </commentList>
</comments>
</file>

<file path=xl/sharedStrings.xml><?xml version="1.0" encoding="utf-8"?>
<sst xmlns="http://schemas.openxmlformats.org/spreadsheetml/2006/main" count="2724" uniqueCount="424">
  <si>
    <t>Chainagewise BOQ - Ch 173+550 to 219+500</t>
  </si>
  <si>
    <t>Sr. No</t>
  </si>
  <si>
    <t>Chainages</t>
  </si>
  <si>
    <t>Distance</t>
  </si>
  <si>
    <t>TCS</t>
  </si>
  <si>
    <t>Pole to Pole Distance</t>
  </si>
  <si>
    <t>Pole Arragnement</t>
  </si>
  <si>
    <t>10 Mtrs Pole with 1.5 mtr O deg Double arms</t>
  </si>
  <si>
    <t>10 Mtrs Pole with 1.5 mtr O deg Single arms</t>
  </si>
  <si>
    <t>10 Mtrs Pole with 1.5 mtr O deg and  1.5 mtr O deg Differantial arms</t>
  </si>
  <si>
    <t>Damaged Poles</t>
  </si>
  <si>
    <t>Removal Poles proposal</t>
  </si>
  <si>
    <t xml:space="preserve">Road Cutting </t>
  </si>
  <si>
    <t>HDD</t>
  </si>
  <si>
    <t>Fedder Panel</t>
  </si>
  <si>
    <t>226 Watt</t>
  </si>
  <si>
    <t>198Watt</t>
  </si>
  <si>
    <t>175 Watt</t>
  </si>
  <si>
    <t>151watt</t>
  </si>
  <si>
    <t>Remark</t>
  </si>
  <si>
    <t>From</t>
  </si>
  <si>
    <t>To</t>
  </si>
  <si>
    <t>Median</t>
  </si>
  <si>
    <t>LHS</t>
  </si>
  <si>
    <t>RHS</t>
  </si>
  <si>
    <t>172+550 BUSBAY</t>
  </si>
  <si>
    <t>TCS 2</t>
  </si>
  <si>
    <t>RHS Side</t>
  </si>
  <si>
    <t>172+430</t>
  </si>
  <si>
    <t>172+520</t>
  </si>
  <si>
    <t>TCS 1B</t>
  </si>
  <si>
    <t>173+680</t>
  </si>
  <si>
    <t>TCS 6</t>
  </si>
  <si>
    <t>LHS Side</t>
  </si>
  <si>
    <t>5(VUP LHS)+2(LHS END)</t>
  </si>
  <si>
    <t>172+620</t>
  </si>
  <si>
    <t>173+960</t>
  </si>
  <si>
    <t>TCS 8</t>
  </si>
  <si>
    <t>173+770</t>
  </si>
  <si>
    <t>173+860</t>
  </si>
  <si>
    <t>174+650 BUS BAY</t>
  </si>
  <si>
    <t>LHS Side/ RHS Side</t>
  </si>
  <si>
    <t>174+765</t>
  </si>
  <si>
    <t>174+855</t>
  </si>
  <si>
    <t>TCS 9</t>
  </si>
  <si>
    <t>174+871</t>
  </si>
  <si>
    <t>175+830</t>
  </si>
  <si>
    <t>175+870</t>
  </si>
  <si>
    <t>175+930</t>
  </si>
  <si>
    <t>177+110</t>
  </si>
  <si>
    <t>177+200</t>
  </si>
  <si>
    <t>177+210</t>
  </si>
  <si>
    <t>178+670</t>
  </si>
  <si>
    <t xml:space="preserve">TCS 6 </t>
  </si>
  <si>
    <t>180+410</t>
  </si>
  <si>
    <t>TCS 5</t>
  </si>
  <si>
    <t>LHS Side/RHS Side</t>
  </si>
  <si>
    <t>178+480 BUSBAY</t>
  </si>
  <si>
    <t>179+380 BUSBAY</t>
  </si>
  <si>
    <t>179+810 BUSBAY</t>
  </si>
  <si>
    <t>180+420</t>
  </si>
  <si>
    <t>180+540</t>
  </si>
  <si>
    <t>181+950</t>
  </si>
  <si>
    <t>182+070</t>
  </si>
  <si>
    <t>182+900</t>
  </si>
  <si>
    <t>184+045</t>
  </si>
  <si>
    <t>183+250 BUSBAY</t>
  </si>
  <si>
    <t>184+030</t>
  </si>
  <si>
    <t>184+540 BUS BAY</t>
  </si>
  <si>
    <t>184+760 BUSBAY</t>
  </si>
  <si>
    <t>191+150 BUS BAY</t>
  </si>
  <si>
    <t>191+500 BUSBAY</t>
  </si>
  <si>
    <t>191+971</t>
  </si>
  <si>
    <t>192+061</t>
  </si>
  <si>
    <t>192+500</t>
  </si>
  <si>
    <t>LHS SIDE</t>
  </si>
  <si>
    <t>192+120</t>
  </si>
  <si>
    <t>193+500</t>
  </si>
  <si>
    <t>193+590</t>
  </si>
  <si>
    <t>194+150</t>
  </si>
  <si>
    <t>194+230</t>
  </si>
  <si>
    <t>TCS11B</t>
  </si>
  <si>
    <t>194+260</t>
  </si>
  <si>
    <t>195+700</t>
  </si>
  <si>
    <t>LHS/RHS Side</t>
  </si>
  <si>
    <t>195+710</t>
  </si>
  <si>
    <t>195+790</t>
  </si>
  <si>
    <t>196+145</t>
  </si>
  <si>
    <t>196+235</t>
  </si>
  <si>
    <t>196+270</t>
  </si>
  <si>
    <t>197+640</t>
  </si>
  <si>
    <t>197+650</t>
  </si>
  <si>
    <t>197+740</t>
  </si>
  <si>
    <t>197+900 BUS BAY</t>
  </si>
  <si>
    <t>199+710</t>
  </si>
  <si>
    <t>199+800</t>
  </si>
  <si>
    <t>200+520</t>
  </si>
  <si>
    <t>TCS6</t>
  </si>
  <si>
    <t>RHS SIDE</t>
  </si>
  <si>
    <t>200+531</t>
  </si>
  <si>
    <t>200+895</t>
  </si>
  <si>
    <t>201+100</t>
  </si>
  <si>
    <t>Median/LHS/RHS</t>
  </si>
  <si>
    <t>201+260 BUS BAY</t>
  </si>
  <si>
    <t>201+654</t>
  </si>
  <si>
    <t>201+760</t>
  </si>
  <si>
    <t>202+400</t>
  </si>
  <si>
    <t>RHS/LHS SIDE</t>
  </si>
  <si>
    <t>202+490</t>
  </si>
  <si>
    <t>202+650 BUS BAY</t>
  </si>
  <si>
    <t>205+900 BUS BAY</t>
  </si>
  <si>
    <t>LHS/RHS SIDE</t>
  </si>
  <si>
    <t>205+985</t>
  </si>
  <si>
    <t>206+100</t>
  </si>
  <si>
    <t xml:space="preserve">TCS </t>
  </si>
  <si>
    <t>206+350</t>
  </si>
  <si>
    <t>206+415</t>
  </si>
  <si>
    <t>207+730 TRUCKLAY BAY</t>
  </si>
  <si>
    <t>207+630  BUS BAY</t>
  </si>
  <si>
    <t>208+400 TRUCKLAY BAY</t>
  </si>
  <si>
    <t>209+300 BUS BAY</t>
  </si>
  <si>
    <t>209+310</t>
  </si>
  <si>
    <t>209+400</t>
  </si>
  <si>
    <t>210+680</t>
  </si>
  <si>
    <t>209+680</t>
  </si>
  <si>
    <t>210+700</t>
  </si>
  <si>
    <t>210+790</t>
  </si>
  <si>
    <t>211+200 BUS BAY</t>
  </si>
  <si>
    <t>211+285</t>
  </si>
  <si>
    <t>211+420</t>
  </si>
  <si>
    <t>213+160</t>
  </si>
  <si>
    <t>214+430</t>
  </si>
  <si>
    <t>214+520</t>
  </si>
  <si>
    <t>214+800  BUS BAY</t>
  </si>
  <si>
    <t>215+600 BUS BAY</t>
  </si>
  <si>
    <t>215+700 BUS BAY</t>
  </si>
  <si>
    <t>215+850</t>
  </si>
  <si>
    <t>215+940</t>
  </si>
  <si>
    <t>216+820</t>
  </si>
  <si>
    <t>216+910</t>
  </si>
  <si>
    <t>217+565 BUS BAY</t>
  </si>
  <si>
    <t>218+330</t>
  </si>
  <si>
    <t>218+450</t>
  </si>
  <si>
    <t>218+800</t>
  </si>
  <si>
    <t>218+811</t>
  </si>
  <si>
    <t>218+930</t>
  </si>
  <si>
    <t>219+180 BUS BAY</t>
  </si>
  <si>
    <t>219+500 BUS BAY</t>
  </si>
  <si>
    <t>TOTAL</t>
  </si>
  <si>
    <t>Total Nos of poles / Qty</t>
  </si>
  <si>
    <t>Considered Nos of Poles / Qty</t>
  </si>
  <si>
    <t>Each will have</t>
  </si>
  <si>
    <t>Comments</t>
  </si>
  <si>
    <t>S.No</t>
  </si>
  <si>
    <t>Description</t>
  </si>
  <si>
    <t>20 dia 1 Meter Long MS rod for Street Lighting Pole Earthing</t>
  </si>
  <si>
    <t>Except VUP locations - DI Arm Poles (686 Nos)</t>
  </si>
  <si>
    <t>8 SWG GI wire for Street Lighting pole</t>
  </si>
  <si>
    <t>25 X3 mm Hot galvanized GI strip for Feeder Pillar Earthing</t>
  </si>
  <si>
    <t>40 dia 2 meter long Chemical Earthing</t>
  </si>
  <si>
    <t>VUP Locations With Detail BOQ</t>
  </si>
  <si>
    <t xml:space="preserve">No of Lights
(50 W) </t>
  </si>
  <si>
    <t>Refer VUP LUX design</t>
  </si>
  <si>
    <t>Total lights</t>
  </si>
  <si>
    <t>HDD Locations With HDPE Pipe Detail BOQ</t>
  </si>
  <si>
    <t xml:space="preserve">No of HDD's </t>
  </si>
  <si>
    <t>50 MM HDPE pipe QTY (M)</t>
  </si>
  <si>
    <t>REMARK</t>
  </si>
  <si>
    <t xml:space="preserve"> 172+430 -  172+520</t>
  </si>
  <si>
    <t xml:space="preserve"> 173+770 -  173+860</t>
  </si>
  <si>
    <t xml:space="preserve"> 174+765 -174+855</t>
  </si>
  <si>
    <t xml:space="preserve"> 175+870 175+930</t>
  </si>
  <si>
    <t xml:space="preserve"> 177+110 - 177+200</t>
  </si>
  <si>
    <t xml:space="preserve"> 191+971 - 192+061</t>
  </si>
  <si>
    <t xml:space="preserve"> 193+500 -193+590</t>
  </si>
  <si>
    <t xml:space="preserve"> 194+150 - 194+230</t>
  </si>
  <si>
    <t xml:space="preserve"> 195+710 - 195+790</t>
  </si>
  <si>
    <t xml:space="preserve"> 196+145 - 196+235</t>
  </si>
  <si>
    <t>197+650 197+740</t>
  </si>
  <si>
    <t>199+710 199+800</t>
  </si>
  <si>
    <t>200+531 200+895</t>
  </si>
  <si>
    <t>200+895 201+100</t>
  </si>
  <si>
    <t xml:space="preserve"> 201+654 201+760</t>
  </si>
  <si>
    <t xml:space="preserve"> 202+400 202+490</t>
  </si>
  <si>
    <t xml:space="preserve"> 206+100 206+350</t>
  </si>
  <si>
    <t>211+420 - 213+160</t>
  </si>
  <si>
    <t>215+850  215+940</t>
  </si>
  <si>
    <t>216+820 - 216+910</t>
  </si>
  <si>
    <t>218+450 - 218+800</t>
  </si>
  <si>
    <t>Feeder Pillar Location</t>
  </si>
  <si>
    <t>No of Cable Circuits</t>
  </si>
  <si>
    <t>Poles</t>
  </si>
  <si>
    <t>Arm Type</t>
  </si>
  <si>
    <t>Side</t>
  </si>
  <si>
    <t>Cable Size</t>
  </si>
  <si>
    <t>Total Cable Qty</t>
  </si>
  <si>
    <t>Total Poles</t>
  </si>
  <si>
    <t xml:space="preserve">Chainage </t>
  </si>
  <si>
    <t>Circuit 1</t>
  </si>
  <si>
    <t>Circuit 2</t>
  </si>
  <si>
    <t>Circuit 3</t>
  </si>
  <si>
    <t>Circuit 4</t>
  </si>
  <si>
    <t>173+100 - In Btwn Pole no 14 and 15</t>
  </si>
  <si>
    <t>SA</t>
  </si>
  <si>
    <t>Pole Location</t>
  </si>
  <si>
    <t>MCW Shoulder</t>
  </si>
  <si>
    <t>DA</t>
  </si>
  <si>
    <t>Additional Cable  for Circuit Connection</t>
  </si>
  <si>
    <t>173+150 - In Btwn Pole 21 &amp; 22</t>
  </si>
  <si>
    <t>175+380 In Btwn Pole 17 &amp; 18</t>
  </si>
  <si>
    <t xml:space="preserve">Circuit 2 </t>
  </si>
  <si>
    <t>178+020 in btwn Pole 34 &amp; 35</t>
  </si>
  <si>
    <t>178+080 in Btwn Pole 26 &amp; 27</t>
  </si>
  <si>
    <t>178+970 in Btwn pole 67 &amp; 68</t>
  </si>
  <si>
    <t>180+100 in Btwn Pole 89 &amp; 90</t>
  </si>
  <si>
    <t>180+120 In Btwn Pole 102 &amp; 103</t>
  </si>
  <si>
    <t>182+650 in btwn Pole 17 &amp; 18</t>
  </si>
  <si>
    <t>183+630 at pole 47</t>
  </si>
  <si>
    <t>192+580 In Btwn Pole 19 &amp; 20</t>
  </si>
  <si>
    <t>193+060 in btwn 39 &amp; 40</t>
  </si>
  <si>
    <t>193+120 in Btwn 38 &amp; 39</t>
  </si>
  <si>
    <t>194+790 Btwn 22 &amp; 23</t>
  </si>
  <si>
    <t>194+950 in Btwn 27 &amp; 28</t>
  </si>
  <si>
    <t>194+770 Btwn 17 &amp; 18</t>
  </si>
  <si>
    <t>194+770 Btwn 18 &amp; 19</t>
  </si>
  <si>
    <t>197+070 Btwn 24 &amp; 25</t>
  </si>
  <si>
    <t xml:space="preserve">Circuit 1 </t>
  </si>
  <si>
    <t>200+110 Btwn 14 &amp; 15</t>
  </si>
  <si>
    <t>200250 Btwn 14 &amp; 15</t>
  </si>
  <si>
    <t>Truck lay bye</t>
  </si>
  <si>
    <t>Bus Bay</t>
  </si>
  <si>
    <t>202+ 200 In Btwn 12 &amp; 13</t>
  </si>
  <si>
    <t>206+090 Btwn 12 &amp; 13</t>
  </si>
  <si>
    <t>210+000 Btwn 11 &amp; 12</t>
  </si>
  <si>
    <t>210+080 Btwn 21 &amp; 22</t>
  </si>
  <si>
    <t>212+060 Btwn 20 &amp; 21</t>
  </si>
  <si>
    <t>212+100 Btwn 21 &amp;22</t>
  </si>
  <si>
    <t>212+750 Btwn 43 &amp;44</t>
  </si>
  <si>
    <t>213+700 Btwn 17 &amp;18</t>
  </si>
  <si>
    <t>216+420 Btwn 15 &amp; 16</t>
  </si>
  <si>
    <t>218+600 Btwn 9 &amp; 10</t>
  </si>
  <si>
    <t>184+540</t>
  </si>
  <si>
    <t xml:space="preserve">New Feeder at Bus Bays </t>
  </si>
  <si>
    <t>184+760</t>
  </si>
  <si>
    <t>191+150</t>
  </si>
  <si>
    <t>214+800</t>
  </si>
  <si>
    <t>215+100</t>
  </si>
  <si>
    <t>16 Sqmm</t>
  </si>
  <si>
    <t>10 Sqmm</t>
  </si>
  <si>
    <t>35 Sqmm</t>
  </si>
  <si>
    <t>Service Road</t>
  </si>
  <si>
    <t>DI</t>
  </si>
  <si>
    <t>6 Sqmm</t>
  </si>
  <si>
    <t>Bus Bay LHS</t>
  </si>
  <si>
    <t>Bus Bay RHS</t>
  </si>
  <si>
    <t>50 Sqmm</t>
  </si>
  <si>
    <t xml:space="preserve">Bus Bay </t>
  </si>
  <si>
    <t>New Feedar and proposed for both Bus Bay and Truck Lay Bye at 207+600 near RHS Bus Bay</t>
  </si>
  <si>
    <t>25 Sqmm</t>
  </si>
  <si>
    <t>BOQ</t>
  </si>
  <si>
    <t>Total</t>
  </si>
  <si>
    <t>Diff</t>
  </si>
  <si>
    <t>S. No</t>
  </si>
  <si>
    <t>Work Description</t>
  </si>
  <si>
    <t>UOM</t>
  </si>
  <si>
    <t>Total Qty</t>
  </si>
  <si>
    <t>Earthing:</t>
  </si>
  <si>
    <t>Supply and installation of 20 dia 1 Meter Long MS rod for Street Lighting Pole Earthing</t>
  </si>
  <si>
    <t>Nos.</t>
  </si>
  <si>
    <t>Mtr</t>
  </si>
  <si>
    <t>Supply and Installation, Testing and commissioning  of 25 X3 mm Hot galvanized GI strip for Feeder Pillar Earthing</t>
  </si>
  <si>
    <t>Supply and Installation, Testing and commissioning of 40 dia 2 meter long Chemical Earthing</t>
  </si>
  <si>
    <t>Street Lighting Feeder Panels</t>
  </si>
  <si>
    <t>Nos</t>
  </si>
  <si>
    <t xml:space="preserve">Poles &amp; Fixtures </t>
  </si>
  <si>
    <t>SITC of high-quality integrated LED Street Light with a minimum system lumen of 38250 lm and system wattage not exceeding 225W with a nominal system efficacy of 170 lumen/watt. The LED used shall have CCT of 5700K, SDCM ≤ 5 and CRI≥70. The housing should be made of non-corrosive Single Piece pressure die-cast aluminum, to withstand extreme environments. The spigot shall be part of “Single Piece Pressure Die-cast housing” &amp; shall not be bolted to the luminaire housing to ensure robust design. The name of the brand should be embossed/engraved &amp; should not be mentioned using sticker/screen printing. It should have corrosion resistant powder coating to pass NSS of 500 Hrs. The luminaire LED shall have declared Lifetime of 75K hours@L70. The product should be designed for continuous operation (10-12 Hrs. per day). The Ingress protection should be minimum IP66 &amp; impact resistance shall be IK10. The minimum luminaire dimensions shall be L: 630mm, W: 255MM, H: 135MM &amp; nominal weight shall be 3.8KG (±5%). Control gear compartments shall be Top maintainable without accessing/opening the optical compartment. The Luminaire should have a minimum 10 KV/5KA SPD duly bolted in the Luminaire. The SPD should be able to sustain a minimum 15 hits of 5KA rating i.e. Total of 45 hits across all the three modes as per IEEE 62.41.2. The luminaire should be of Class B Serviceability. The LED used in the luminaire shall be SMD type only &amp; shall be from either Lumileds, Osram, Nichia, Cree &amp; APT Electronics make or equivalent. The Driver should be asphalt potted &amp; should be a BIS approved driver. The driver shall have operating voltage of 120V to 270V, PF≥0.95 (@ full load), THD≤10% (@ full load). The driver should be capable of withstand voltage stress of 440V for 8 Hrs., should have an auto shutdown @ 325V(±15V) and have an auto recovery feature. The driver shall comply to EMI/EMC standard EN 55015,  IEC61547 &amp; IEC 61000-3-2. The luminaire brand name shall be embossed/engraved on the luminaire/end plate &amp; not screen printed or put using sticker. The luminaire driver &amp; it’s SPD shall be of the same make/manufacturer as that of LED luminaires. Luminaire manufacturer must have In-house NABL accredited lab to conduct LM79, Type test as per IS10322, "FAT" before dispatch as per IS 10322 &amp; IK Test. The the successful bidder must submit the NABL accreditation certificate for Luminaire manufacturer before supply of material. The LED Luminaire &amp; it's driver both should be BIS registered. Successful bidder shall submit the following reports before supply of material for approvals LM79 issued by NABL accredited lab, LM80 issued by LED manufacturer, Type Test Certificate for luminaire as issued by NABL accredited lab, BIS certificate for LED Luminaire &amp; Driver. Similar to above Specs in Signify (Philips/Ecolink)BRP505 LED382 CW R5C PSU S2 SPD or equivalent</t>
  </si>
  <si>
    <t>SITC of high-quality integrated LED Street Light with a minimum system lumen of 29750 lm and system wattage not exceeding 175W with a nominal system efficacy of 170 lumen/watt. The LED used shall have CCT of 5700K, SDCM ≤ 5 and CRI≥70. The housing should be made of non-corrosive Single Piece pressure die-cast aluminum, to withstand extreme environments. The spigot shall be part of “Single Piece Pressure Die-cast housing” &amp; shall not be bolted to the luminaire housing to ensure robust design. The name of the brand should be embossed/engraved &amp; should not be mentioned using sticker/screen printing. It should have corrosion resistant powder coating to pass NSS of 500 Hrs. The luminaire LED shall have declared Lifetime of 75K hours@L70. The product should be designed for continuous operation (10-12 Hrs. per day). The Ingress protection should be minimum IP66 &amp; impact resistance shall be IK10. The minimum luminaire dimensions shall be L: 630mm, W: 255MM, H: 135MM &amp; nominal weight shall be 3.8KG (±5%). Control gear compartments shall be Top maintainable without accessing/opening the optical compartment. The Luminaire should have a minimum 10 KV/5KA SPD duly bolted in the Luminaire. The SPD should be able to sustain a minimum 15 hits of 5KA rating i.e. Total of 45 hits across all the three modes as per IEEE 62.41.2. The luminaire should be of Class B Serviceability. The LED used in the luminaire shall be SMD type only &amp; shall be from either Lumileds, Osram, Nichia, Cree &amp; APT Electronics make or equivalent. The Driver should be asphalt potted &amp; should be a BIS approved driver. The driver shall have operating voltage of 120V to 270V, PF≥0.95 (@ full load), THD≤10% (@ full load). The driver should be capable of withstand voltage stress of 440V for 8 Hrs., should have an auto shutdown @ 325V(±15V) and have an auto recovery feature. The driver shall comply to EMI/EMC standard EN 55015,  IEC61547 &amp; IEC 61000-3-2. The luminaire brand name shall be embossed/engraved on the luminaire/end plate &amp; not screen printed or put using sticker. The luminaire driver &amp; it’s SPD shall be of the same make/manufacturer as that of LED luminaires. Luminaire manufacturer must have In-house NABL accredited lab to conduct LM79, Type test as per IS10322, "FAT" before dispatch as per IS 10322 &amp; IK Test. The the successful bidder must submit the NABL accreditation certificate for Luminaire manufacturer before supply of material. The LED Luminaire &amp; it's driver both should be BIS registered. Successful bidder shall submit the following reports before supply of material for approvals LM79 issued by NABL accredited lab, LM80 issued by LED manufacturer, Type Test Certificate for luminaire as issued by NABL accredited lab, BIS certificate for LED Luminaire &amp; Driver. Similar to above Specs in Signify (Philips) BRP505 LED297 CW R5C PSU S2 SPD or equivalent</t>
  </si>
  <si>
    <t>SITC of high-quality integrated LED Street Light with a minimum system lumen of 25500 lm and system wattage not exceeding 150W with a nominal system efficacy of 170 lumen/watt. The LED used shall have CCT of 5700K, SDCM ≤ 5 and CRI≥70. The housing should be made of non-corrosive Single Piece pressure die-cast aluminum, to withstand extreme environments. The spigot shall be part of “Single Piece Pressure Die-cast housing” &amp; shall not be bolted to the luminaire housing to ensure robust design. The name of the brand should be embossed/engraved &amp; should not be mentioned using sticker/screen printing. It should have corrosion resistant powder coating to pass NSS of 500 Hrs. The luminaire LED shall have declared Lifetime of 75K hours@L70. The product should be designed for continuous operation (10-12 Hrs. per day). The Ingress protection should be minimum IP66 &amp; impact resistance shall be IK10. The minimum luminaire dimensions shall be L: 630mm, W: 255MM, H: 135MM &amp; nominal weight shall be 3.8KG (±5%). Control gear compartments shall be Top maintainable without accessing/opening the optical compartment. The Luminaire should have a minimum 10 KV/5KA SPD duly bolted in the Luminaire. The SPD should be able to sustain a minimum 15 hits of 5KA rating i.e. Total of 45 hits across all the three modes as per IEEE 62.41.2. The luminaire should be of Class B Serviceability. The LED used in the luminaire shall be SMD type only &amp; shall be from either Lumileds, Osram, Nichia, Cree &amp; APT Electronics make or equivalent. The Driver should be asphalt potted &amp; should be a BIS approved driver. The driver shall have operating voltage of 120V to 270V, PF≥0.95 (@ full load), THD≤10% (@ full load). The driver should be capable of withstand voltage stress of 440V for 8 Hrs., should have an auto shutdown @ 325V(±15V) and have an auto recovery feature. The driver shall comply to EMI/EMC standard EN 55015,  IEC61547 &amp; IEC 61000-3-2. The luminaire brand name shall be embossed/engraved on the luminaire/end plate &amp; not screen printed or put using sticker. The luminaire driver &amp; it’s SPD shall be of the same make/manufacturer as that of LED luminaires. Luminaire manufacturer must have In-house NABL accredited lab to conduct LM79, Type test as per IS10322, "FAT" before dispatch as per IS 10322 &amp; IK Test. The the successful bidder must submit the NABL accreditation certificate for Luminaire manufacturer before supply of material. The LED Luminaire &amp; it's driver both should be BIS registered. Successful bidder shall submit the following reports before supply of material for approvals LM79 issued by NABL accredited lab, LM80 issued by LED manufacturer, Type Test Certificate for luminaire as issued by NABL accredited lab, BIS certificate for LED Luminaire &amp; Driver. Similar to above Specs in Signify (Philips)  BRP505 LED255 CW R5C PSU S2 SPD or equivalent</t>
  </si>
  <si>
    <t>SITC  of high-quality integrated LED Street Light with a minimum system lumen of 34000 lm and system wattage not exceeding 200W with a nominal system efficacy of 170 lumen/watt. The LED used shall have CCT of 5700K, SDCM ≤ 5 and CRI≥70. The housing should be made of non-corrosive Single Piece pressure die-cast aluminum, to withstand extreme environments. The spigot shall be part of “Single Piece Pressure Die-cast housing” &amp; shall not be bolted to the luminaire housing to ensure robust design. The name of the brand should be embossed/engraved &amp; should not be mentioned using sticker/screen printing. It should have corrosion resistant powder coating to pass NSS of 500 Hrs. The luminaire LED shall have declared Lifetime of 75K hours@L70. The product should be designed for continuous operation (10-12 Hrs. per day). The Ingress protection should be minimum IP66 &amp; impact resistance shall be IK10. The minimum luminaire dimensions shall be L: 630mm, W: 255MM, H: 135MM &amp; nominal weight shall be 3.8KG (±5%). Control gear compartments shall be Top maintainable without accessing/opening the optical compartment. The Luminaire should have a minimum 10 KV/5KA SPD duly bolted in the Luminaire. The SPD should be able to sustain a minimum 15 hits of 5KA rating i.e. Total of 45 hits across all the three modes as per IEEE 62.41.2. The luminaire should be of Class B Serviceability. The LED used in the luminaire shall be SMD type only &amp; shall be from either Lumileds, Osram, Nichia, Cree &amp; APT Electronics make or equivalent. The Driver should be asphalt potted &amp; should be a BIS approved driver. The driver shall have operating voltage of 120V to 270V, PF≥0.95 (@ full load), THD≤10% (@ full load). The driver should be capable of withstand voltage stress of 440V for 8 Hrs., should have an auto shutdown @ 325V(±15V) and have an auto recovery feature. The driver shall comply to EMI/EMC standard EN 55015,  IEC61547 &amp; IEC 61000-3-2. The luminaire brand name shall be embossed/engraved on the luminaire/end plate &amp; not screen printed or put using sticker. The luminaire driver &amp; it’s SPD shall be of the same make/manufacturer as that of LED luminaires. Luminaire manufacturer must have In-house NABL accredited lab to conduct LM79, Type test as per IS10322, "FAT" before dispatch as per IS 10322 &amp; IK Test. The the successful bidder must submit the NABL accreditation certificate for Luminaire manufacturer before supply of material. The LED Luminaire &amp; it's driver both should be BIS registered. Successful bidder shall submit the following reports before supply of material for approvals LM79 issued by NABL accredited lab, LM80 issued by LED manufacturer, Type Test Certificate for luminaire as issued by NABL accredited lab, BIS certificate for LED Luminaire &amp; Driver. Similar to above Specs in Signify (Philips) BRP505 LED340 CW R5C PSU S2 or equivalent</t>
  </si>
  <si>
    <t>SITC of LED flood 50W having housing made of pressure die cast aluminium. The system wattage shall be 50W &amp; the luminaire shall deliver minimum system lumens of 5000lumens. The system efficacy of the luminaire shall be ≥100lm/w. The LEDs used in the luminaire shall be from either Lumileds, Osram, Nichia, APT Electronics and CREE make, shall have CCT of 5700°K, CR≥70, SDCM≤5. The luminaire shall have IP rating of IP65 &amp; IK rating of IK07. The luminaire shall have toughened glass. The LED driver shall have operating voltage range of 140V to 270V, PF≥0.95 @ full load, THD≤ 10% @ full load, In-built surge protection of 4KV  Luminaire manufacturer must have In-house NABL accredited lab to conduct LM79, Type test as per IS10322.  The LED Luminaire &amp; it's driver both should be BIS registered. Successful bidder shall submit the following reports before supply of material for approvals LM79 issued by NABL accredited lab, LM80 issued by LED manufacturer, BIS certificate for LED Luminaire &amp; Driver. Similar to SIGNIFY (PHILIPS)  BVP173 LED55 CW 50W FG GR PSU or equivalent</t>
  </si>
  <si>
    <t>Pole Foundations and Rectifiaction Works</t>
  </si>
  <si>
    <t>LTXPLE UG Cables , DWC Duct pipes</t>
  </si>
  <si>
    <t>Supply and laying of 4 C X 6 Sq. MM.  XLPE insulated armoured cable of 1.1 KV grade as per IS 7098,(includeing end Termination of the cables with Lugs for all the cables and DC glands etc.)</t>
  </si>
  <si>
    <t>Mtrs</t>
  </si>
  <si>
    <t>Supply and laying of 4 C X 10 Sq. MM.  XLPE insulated armoured cable of 1.1 KV grade as per IS 7098,(includeing end Termination of the cables with Lugs for all the cables and DC glands etc.)</t>
  </si>
  <si>
    <t>Supply and laying of 4 C X 16 Sq. MM.  XLPE insulated armoured cable of 1.1 KV grade as per IS 7098,(includeing end Termination of the cables with Lugs for all the cables and DC glands etc.)</t>
  </si>
  <si>
    <t>Supply and laying of 4 C X 25 Sq. MM.  XLPE insulated armoured cable of 1.1 KV grade as per IS 7098,(includeing end Termination of the cables with Lugs for all the cables and DC glands etc.)</t>
  </si>
  <si>
    <t>Supply and laying of 4 C X 35 Sq. MM.  XLPE insulated armoured cable of 1.1 KV grade as per IS 7098,(includeing end Termination of the cables with Lugs for all the cables and DC glands etc.)</t>
  </si>
  <si>
    <t>Supply and laying of 4 C X 50 Sq. MM.  XLPE insulated armoured cable of 1.1 KV grade as per IS 7098,(includeing end Termination of the cables with Lugs for all the cables and DC glands etc.)</t>
  </si>
  <si>
    <t>Supply and Laying of 3 C X 1.50 Sq. mm. Cu  flexible wire cable of 1.1 KV grade as per IS 7098, .(include end Termination of the 3 C X 1.50 Sq. mm. Cu. Flexible cable with Lugs for all the cables including material )</t>
  </si>
  <si>
    <t>Supply and Laying of 40 mm DWC Duct Pipe conforming to IS 14930 (Part II), including excavation of trenches to the required depth, laying of the duct with necessary couplers and accessories, cable routing from feeder pillar to poles and pole-to-pole locations, backfilling with excavated soil, proper compaction, and restoration of the surface to its original condition. The work shall be carried out in accordance with relevant IS standards for cable laying and trenching. The scope includes all materials, labour, tools, transportation, testing, and completion of the work in all respects.</t>
  </si>
  <si>
    <t>Supply and laying of 40 mm HDPE DWC (Double Wall Corrugated) duct pipe conforming to IS 14930 (Part II), including breaking of existing PCC where required, excavation of trench to the specified depth, laying of DWC duct with proper alignment, backfilling with excavated soil in layers and compaction, and restoration of the top surface with PCC concrete to match the existing finish. The work shall be completed in all respects as per relevant IS standards and the Engineer-in-Charge's instructions.</t>
  </si>
  <si>
    <t>Supply and laying of 40 mm HDPE DWC (Double Wall Corrugated) duct pipe conforming to IS 14930 (Part II), including fixing the duct along the concrete cross barrier with suitable clamps at 1.0 m intervals for pole-to-pole cable routing. The scope includes all necessary accessories, fittings, supports, and fastening materials required for complete installation. The work shall be executed in a neat and workmanlike manner, ensuring proper alignment and protection of the duct, and completed in all respects in accordance with the relevant IS standards and the instructions of the Engineer-in-Charge.</t>
  </si>
  <si>
    <t>Pole cable termination shall include the supply and installation of suitable Hylam sheets, 1/2 Nos. 6A MCBs(for Each light Fixure 1MCB), 63A RYB connectors, and cable lugs of appropriate sizes as per the cable specification. All terminations shall be carried out properly with neat workmanship, ensuring safe, secure, and reliable electrical connections.</t>
  </si>
  <si>
    <t>No</t>
  </si>
  <si>
    <t>Road cutting for cable laying, including excavation, supply and installation of GI pipe for cable protection, laying of cable through the GI pipe, backfilling, and restoration of the road surface to its original condition(fill with Concrete). The work shall be carried out in accordance with relevant IS standards and as directed by the Engineer-in-Charge</t>
  </si>
  <si>
    <t>BOQ Breakup of Earthing and its associates accessoires</t>
  </si>
  <si>
    <t>Rating Type</t>
  </si>
  <si>
    <t>100A</t>
  </si>
  <si>
    <t>63A</t>
  </si>
  <si>
    <t>40A</t>
  </si>
  <si>
    <t>BOQ Breakup of Feeder Pillars</t>
  </si>
  <si>
    <t>Feeder Panel</t>
  </si>
  <si>
    <t>BHS</t>
  </si>
  <si>
    <t>UG Cable Size</t>
  </si>
  <si>
    <t>Nagalampalli to AP/KA Border - NH 4 (Mahasamudram Toll Plaza)</t>
  </si>
  <si>
    <t xml:space="preserve">Pole Installed at </t>
  </si>
  <si>
    <t>Issue Type</t>
  </si>
  <si>
    <t>Foundation</t>
  </si>
  <si>
    <t>No of Poles</t>
  </si>
  <si>
    <t>No of Lights</t>
  </si>
  <si>
    <t>Single Arm</t>
  </si>
  <si>
    <t xml:space="preserve">Total Damage </t>
  </si>
  <si>
    <t>Damaged</t>
  </si>
  <si>
    <t xml:space="preserve">MCW Shoulder </t>
  </si>
  <si>
    <t>Accident Bend</t>
  </si>
  <si>
    <t>Double Arm</t>
  </si>
  <si>
    <t>Med</t>
  </si>
  <si>
    <t xml:space="preserve">Median </t>
  </si>
  <si>
    <t xml:space="preserve">Total Accidental Pole Damages/Missing to be repaired  </t>
  </si>
  <si>
    <t>Total Single Arm Poles</t>
  </si>
  <si>
    <t>Total Double Arm Poles</t>
  </si>
  <si>
    <t>Total Lights</t>
  </si>
  <si>
    <t>List of Damaged / Accident Poles - Highway Street Light Poles</t>
  </si>
  <si>
    <t>Double Arm Poles</t>
  </si>
  <si>
    <t>Single Arm Poles</t>
  </si>
  <si>
    <t>Differential Arm poles</t>
  </si>
  <si>
    <t>Total Illumanires</t>
  </si>
  <si>
    <t>3c x 1.5 Sqmm Flexi cable</t>
  </si>
  <si>
    <t>HDPE Pipe (Excavation &amp; Trenching)</t>
  </si>
  <si>
    <t>HDPE Ducting (VUP)</t>
  </si>
  <si>
    <t>HDPE  PCC Locations</t>
  </si>
  <si>
    <t>16KVA</t>
  </si>
  <si>
    <t>Qty</t>
  </si>
  <si>
    <t xml:space="preserve">Transformer Missing locations </t>
  </si>
  <si>
    <t>Proposed Rating of a Transformer</t>
  </si>
  <si>
    <t>Transformer Missing locations as per the site</t>
  </si>
  <si>
    <t>Rating</t>
  </si>
  <si>
    <t>Cable Mtrs</t>
  </si>
  <si>
    <t xml:space="preserve">Adaptor Rectifiaction Work: </t>
  </si>
  <si>
    <t>For Clamping</t>
  </si>
  <si>
    <t>For Feeder Pillers each 3 mtrs</t>
  </si>
  <si>
    <t>For Feeder Pillers Each 1 no's</t>
  </si>
  <si>
    <t>For DI Arms, consider 4 Nos. per stretch, comprising 2 Nos. on the Left-Hand Side (LHS) and 2 Nos. on the Right-Hand Side (RHS).</t>
  </si>
  <si>
    <t>LHS/RHS</t>
  </si>
  <si>
    <t>178+480</t>
  </si>
  <si>
    <t>191+500</t>
  </si>
  <si>
    <t xml:space="preserve">Rectification of luminaire arm angle from the existing 5°/10° tilt angle to 0° tilt angle </t>
  </si>
  <si>
    <t>VUP Lights</t>
  </si>
  <si>
    <t>Total HDD Proposed</t>
  </si>
  <si>
    <t>Exisitng has Small 5 KVA Rating,So, New 16 KVA Transformer to be replaced</t>
  </si>
  <si>
    <t>No of Arms</t>
  </si>
  <si>
    <t>Total BOQ Qty</t>
  </si>
  <si>
    <t>Removal Qty</t>
  </si>
  <si>
    <t>Revised BOQ</t>
  </si>
  <si>
    <t xml:space="preserve"> Total Length of Cables proposed earlier</t>
  </si>
  <si>
    <t xml:space="preserve">Revised length of UG Cables and Flexi cables </t>
  </si>
  <si>
    <t>New 3C x 1.5 Sqmm Copper Flexible Cable for LED Lights</t>
  </si>
  <si>
    <t xml:space="preserve">Old 2C x 1.5 Sqmm Copper Flexible Cable - Existing HPSV </t>
  </si>
  <si>
    <t>No of Lights in Arm</t>
  </si>
  <si>
    <t>Length for Each poles</t>
  </si>
  <si>
    <t>Total Length</t>
  </si>
  <si>
    <t>Second Light Arm Length</t>
  </si>
  <si>
    <t>Total Mtrs</t>
  </si>
  <si>
    <t>Working Qty</t>
  </si>
  <si>
    <t xml:space="preserve">Total </t>
  </si>
  <si>
    <t>Total Length of 3C x 1.5 Sqmm Cable</t>
  </si>
  <si>
    <t>Total Length of old 2C x 1.5 sqmmcable can be Re-Used</t>
  </si>
  <si>
    <t>BOQ for New UG Cable across each and Every Stretch</t>
  </si>
  <si>
    <t>Re-Usuable  Qty of Exisiting UG Cable - HPSV Lights</t>
  </si>
  <si>
    <t>-</t>
  </si>
  <si>
    <t>6 sqmm</t>
  </si>
  <si>
    <t>16 sqmm</t>
  </si>
  <si>
    <t>Total UG Cables to be Resued</t>
  </si>
  <si>
    <t>10 sqmm</t>
  </si>
  <si>
    <r>
      <t xml:space="preserve">SITC of IP65 Outdoor Lighting Feeder Panel suitable for 415V, 3 Phase, 4 Wire, 50Hz AC supply, complete with 100A, 4 Pole MCCB incomer (36kA breaking capacity), SPD(Type 1+2, 3P+N, 40 kA),  R-Y-B LED phase indication lamps, 3 Nos. 6A SP control MCBs, 1 No. Astronomical Timer, 1 No. Single Phasing Preventer with Over Voltage and Under Voltage protection, Auto/Manual selector switch with OFF position, 100A 4 Pole Contactor contactor, 63/100A Aluminium Electrical Grade Busbars (3P+N) with supports and acrylic shrouding, 12 Nos. SP outgoing MCBs of 32A( 10kA breaking) ratings, connectors, neutral and earth bars, complete internal power and control wiring with copper cables, ferrules, lugs, DIN rails, PVC wiring channels,danger plate, name plate of the panel and all associated accessories.
The panel shall be housed in an IP65 outdoor type double-door enclosure fabricated from 1.6mm thick GI sheet with 3mm thick gland plate, complete with canopy, door gasket, locking arrangement, bottom cable entry provision, earth studs and mounted on a 1000mm high MS stand. The panel shall be supplied complete in all respects including assembly, inspection, testing and commissioning </t>
    </r>
    <r>
      <rPr>
        <b/>
        <sz val="8"/>
        <rFont val="Poppins"/>
      </rPr>
      <t>as per technical specifications.</t>
    </r>
  </si>
  <si>
    <r>
      <t xml:space="preserve">SITC of IP65 Outdoor Lighting Feeder Panel suitable for 415V, 3 Phase, 4 Wire, 50Hz AC supply, complete with 63A, 4 Pole MCCB incomer (36kA breaking capacity),SPD(Type 1+2, 3P+N, 40 kA), R-Y-B LED phase indication lamps, 3 Nos. 6A SP control MCBs, 1 No. Astronomical Timer, 1 No. Single Phasing Preventer with Over Voltage and Under Voltage protection, Auto/Manual selector switch with OFF position, 63A 4 Pole contactor, 63A Aluminium Electrical Grade Busbars (3P+N) with supports and acrylic shrouding, 12 Nos. SP outgoing MCBs of 20A( 10kA breaking) ratings, connectors, neutral and earth bars, complete internal power and control wiring with copper cables, ferrules, lugs, DIN rails, PVC wiring channels,danger plate, name plate of the panel and all associated accessories.
The panel shall be housed in an IP65 outdoor type double-door enclosure fabricated from 1.6mm thick GI sheet with 3mm thick gland plate, complete with canopy, door gasket, locking arrangement, bottom cable entry provision, earth studs and mounted on a 1000mm high MS stand. The panel shall be supplied complete in all respects including assembly, inspection, testing and commissioning </t>
    </r>
    <r>
      <rPr>
        <b/>
        <sz val="8"/>
        <rFont val="Poppins"/>
      </rPr>
      <t>as per technical specifications.</t>
    </r>
  </si>
  <si>
    <r>
      <t xml:space="preserve">SITC of IP65 Outdoor Lighting Feeder Panel suitable for 415V, 3 Phase, 4 Wire, 50Hz AC supply, complete with 40A, 4 Pole MCCB incomer (36kA breaking capacity), SPD(Type 1+2, 3P+N, 40 kA), R-Y-B LED phase indication lamps, 3 Nos. 6A SP control MCBs, 1 No. Astronomical Timer, 1 No. Single Phasing Preventer with Over Voltage and Under Voltage protection, Auto/Manual selector switch with OFF position, 25A 3 Pole AC-3 power contactor, 63A Aluminium Electrical Grade Busbars (3P+N) with supports and acrylic shrouding, 12 Nos. SP outgoing MCBs of 16A( 10kA breaking) ratings, connectors, neutral and earth bars, complete internal power and control wiring with copper cables, ferrules, lugs, DIN rails, PVC wiring channels,danger plate, name plate of the panel and all associated accessories.
The panel shall be housed in an IP65 outdoor type double-door enclosure fabricated from 1.6mm thick GI sheet with 3mm thick gland plate, complete with canopy, door gasket, locking arrangement, bottom cable entry provision, earth studs and mounted on a 1000mm high MS stand. The panel shall be supplied complete in all respects including assembly, inspection, testing and commissioning </t>
    </r>
    <r>
      <rPr>
        <b/>
        <sz val="8"/>
        <rFont val="Poppins"/>
      </rPr>
      <t>as per technical specifications.</t>
    </r>
  </si>
  <si>
    <t xml:space="preserve">BOQ FOR REHABILITATION AND UPGRADATION OF NH-4 (NEW NH-69) FROM NALAGAMPALLI (EXISTING K.M. 171.590/DESIGN CH:172+000) TO 
AP/KARNATAKA BORDER (EXISTING KM.216.912/DESIGN CH:219+687) </t>
  </si>
  <si>
    <t>Sr.No</t>
  </si>
  <si>
    <t>Chainage No</t>
  </si>
  <si>
    <t>LENGTH</t>
  </si>
  <si>
    <t>WIDTH</t>
  </si>
  <si>
    <t>HEIGHT</t>
  </si>
  <si>
    <t>173+100</t>
  </si>
  <si>
    <t>175+380</t>
  </si>
  <si>
    <t>178+020</t>
  </si>
  <si>
    <t>182+600</t>
  </si>
  <si>
    <t>193+090</t>
  </si>
  <si>
    <t>194+780</t>
  </si>
  <si>
    <t>197+050</t>
  </si>
  <si>
    <t>200+150</t>
  </si>
  <si>
    <t>202+150</t>
  </si>
  <si>
    <t>210+000</t>
  </si>
  <si>
    <t>213+740</t>
  </si>
  <si>
    <t>216+380</t>
  </si>
  <si>
    <t>RMT</t>
  </si>
  <si>
    <t xml:space="preserve">PR BOQ Qty </t>
  </si>
  <si>
    <t>Horizontal Directional Drilling (HDD) for cable laying, including drilling, supply and installation of 63 mm HDPE Pipe, PE-100 grade, PN 10, conforming to IS 4984, suitable for underground heavy-duty road crossing (pulling of cable, restoration of disturbed surfaces, and all associated works complete as per relevant IS standards and as per NHAI guidelines) and the Engineer-in-Charge's instructions. HDD shall be carried out at all road crossings and locations where open trench excavation is not permitted</t>
  </si>
  <si>
    <t>Reason</t>
  </si>
  <si>
    <t>For Damaged Poles 35 Nos and 10 Nos all Booth at Toll Plaza</t>
  </si>
  <si>
    <t>Above Said 1.1 (Each will have 6.5 Mtrs)</t>
  </si>
  <si>
    <t xml:space="preserve">For High Mast 4 Nos and 3 Nos for Office Container Cabins </t>
  </si>
  <si>
    <t>Rounded off</t>
  </si>
  <si>
    <t xml:space="preserve">Required for Accidental damage Rectifcation compliance works </t>
  </si>
  <si>
    <t xml:space="preserve">Additional Stock purposes and Required for Accidental damage Rectifcation compliance works </t>
  </si>
  <si>
    <t>(Each will have 2 Mtrs) for Below said 1.4 reason</t>
  </si>
  <si>
    <t>Additional BOQ as per Site Requirement</t>
  </si>
  <si>
    <r>
      <rPr>
        <u/>
        <sz val="8"/>
        <rFont val="Poppins"/>
      </rPr>
      <t xml:space="preserve">New Service Connection: </t>
    </r>
    <r>
      <rPr>
        <sz val="8"/>
        <rFont val="Poppins"/>
      </rPr>
      <t xml:space="preserve">
Scope includes - New Service Connection from application to Meter Connection Which Includes New Transformer, 11 KV Service Line with PCC poles and new meter connection and All applicable deposits charges and Liaisoning will come under vendor scope. The Minimum requirement of Transformer will be 16 KVA 11kV/230V Single Phase Oil Immersed Distribution Transformer complete with all standard fittings accessories earthing and outdoor mounting arrangement for highway lighting load applications and all incoming and outgoing UG Cables to be provided to nearby feeder pillar locations..</t>
    </r>
  </si>
  <si>
    <t>Supply of New GI Single Arm 1.5 Mtrs and installation on the existing 10 Mtrs GI Octagonal pole including unloading shifting to the installation location lifting using suitable crane/skylift positioning alignment tightening of foundation bolts with nuts and washers earthing connection to the pole and making the arm ready for Light Fixture installation.</t>
  </si>
  <si>
    <t>Supply of New GI Double Arm 1.5 Mtrs and installation on the existing 10 Mtrs GI Octagonal pole including unloading shifting to the installation location lifting using suitable crane/skylift positioning alignment tightening of foundation bolts with nuts and washers earthing connection to the pole and making the arm ready for Light Fixture installation.</t>
  </si>
  <si>
    <t>Supply and Fixing of LED flood 70W having housing made of pressure die cast aluminium. The system wattage shall be 70W &amp; the luminaire shall deliver minimum system lumens of 9800lumens. The system efficacy of the luminaire shall be ≥140lm/w. The LEDs used in the luminaire shall be from either Lumileds Osram Nichia APT Electronics and CREE make shall have CCT of 5700°K CR≥70 SDCM≤5. The luminaire shall have IP rating of IP65 &amp; IK rating of IK07. The luminaire shall have toughened glass. The LED driver shall have operating voltage range of 140V to 270V PF≥0.95 @ full load THD≤ 10% @ full load In-built surge protection of 4KV Luminaire manufacturer must have In-house NABL accredited lab to conduct LM79 Type test as per IS10322. The LED Luminaire &amp; it s driver both should be BIS registered. Successful bidder shall submit the following reports before supply of material for approvals LM79 issued by NABL accredited lab LM80 issued by LED manufacturer BIS certificate for LED Luminaire &amp; Driver. Similar to SIGNIFY (PHILIPS)  BVP173 LED55 CW 50W FG GR PSU or equivalent</t>
  </si>
  <si>
    <t>Accidental Damage rectification and stock purposes</t>
  </si>
  <si>
    <t>Supply and Installation of 8 SWG GI wire for Street Lighting pole body and scope shall inclusive of making end terminations</t>
  </si>
  <si>
    <t>Supply, Transportation, Erection cabling and commissioning of New 10 mtr hot-dip galvanized octagonal pole with j Bolts, Which includes unloading, shifting to the installation location lifting using suitable crane/skylift positioning alignment tightening of foundation bolts with nuts and washers earthing connection to the pole and making the pole ready for cable termination and commissioning. Civil foundation works excavation concreting and grouting are excluded from the scope. The work shall be completed in all respects as per approved drawings and the instructions of the Engineer-in-Charge.</t>
  </si>
  <si>
    <t xml:space="preserve">	Design construction casting curing and installation of reinforced cement concrete (RCC) foundation for street lighting poles suitable for the specified pole height and wind load as per IS 875 including excavation PCC bed reinforcement steel foundation J bolts templates grouting and all associated accessories. The work shall include backfilling compaction disposal of surplus earth curing of concrete alignment and levelling of foundation and making good the surrounding surface to its original condition</t>
  </si>
  <si>
    <r>
      <rPr>
        <b/>
        <u/>
        <sz val="8"/>
        <rFont val="Poppins"/>
      </rPr>
      <t>Electrical Streete light Pole Door Rectification:</t>
    </r>
    <r>
      <rPr>
        <sz val="8"/>
        <rFont val="Poppins"/>
      </rPr>
      <t xml:space="preserve"> Supply of access door for octagonal pole fabricated from suitable gauge MS sheet complete with hinges locking arrangement gasket nuts bolts and all necessary accessories. The door shall be suitable for installation on octagonal poles and conform to the pole manufacturer s specifications</t>
    </r>
  </si>
  <si>
    <r>
      <rPr>
        <b/>
        <u/>
        <sz val="8"/>
        <rFont val="Poppins"/>
      </rPr>
      <t>Adaptor Rectifiaction Work:</t>
    </r>
    <r>
      <rPr>
        <sz val="8"/>
        <rFont val="Poppins"/>
      </rPr>
      <t xml:space="preserve"> Carry out thorough cleaning of the surface using a wire brush to remove rust, dirt, and loose particles. Apply a two-coat painting system with a total dry film thickness (DFT) of 120 microns, consisting of:One coat of Zinc Phosphate Primer, and One coat of Glossy Finish Silver Colour Paint as the final finishing coat.</t>
    </r>
  </si>
  <si>
    <r>
      <rPr>
        <b/>
        <u/>
        <sz val="8"/>
        <rFont val="Poppins"/>
      </rPr>
      <t>Rectification of luminaire arm angle</t>
    </r>
    <r>
      <rPr>
        <sz val="8"/>
        <rFont val="Poppins"/>
      </rPr>
      <t xml:space="preserve"> from the existing 5°/10° tilt angle to 0° tilt angle as per approved lighting design. The work includes loosening, adjusting, and realigning the arm brackets and luminaires to achieve a uniform 0° tilt angle, tightening all fasteners, and ensuring proper alignment and illumination distribution. The work shall be completed in all respects as per the approved drawings, lighting design requirements, and the instructions of the Engineer-in-Charge.</t>
    </r>
  </si>
  <si>
    <t>Omitted and will use the Qty 5.9</t>
  </si>
  <si>
    <t>For Toll Plaza Canopy, Each Booth will have 3 Nos*10 and 5 nos for bike lane</t>
  </si>
  <si>
    <t>Rate</t>
  </si>
  <si>
    <t>Amount</t>
  </si>
  <si>
    <t>Total Amount==&gt;&gt;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</si>
</sst>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0.0"/>
    <numFmt numFmtId="165" formatCode="_ &quot;₹&quot;\ * #,##0_ ;_ &quot;₹&quot;\ * \-#,##0_ ;_ &quot;₹&quot;\ * &quot;-&quot;??_ ;_ @_ "/>
    <numFmt numFmtId="166" formatCode="000\+000"/>
    <numFmt numFmtId="167" formatCode="_ * #,##0_ ;_ * \-#,##0_ ;_ * &quot;-&quot;??_ ;_ @_ "/>
    <numFmt numFmtId="168" formatCode="0\+000"/>
    <numFmt numFmtId="169" formatCode="&quot;₹&quot;\ #,##0"/>
  </numFmts>
  <fonts count="32" x14ac:knownFonts="1">
    <font>
      <sz val="11"/>
      <color theme="1"/>
      <name val="Calibri"/>
      <family val="2"/>
      <scheme val="minor"/>
    </font>
    <font>
      <sz val="11"/>
      <color theme="1"/>
      <name val="Calibri"/>
      <family val="2"/>
      <scheme val="minor"/>
    </font>
    <font>
      <b/>
      <sz val="9"/>
      <name val="Tahoma"/>
      <family val="2"/>
    </font>
    <font>
      <sz val="9"/>
      <name val="Tahoma"/>
      <family val="2"/>
    </font>
    <font>
      <sz val="8"/>
      <name val="Calibri"/>
      <family val="2"/>
      <scheme val="minor"/>
    </font>
    <font>
      <sz val="10"/>
      <name val="Arial"/>
      <family val="2"/>
    </font>
    <font>
      <b/>
      <sz val="8"/>
      <color rgb="FF000000"/>
      <name val="Poppins"/>
    </font>
    <font>
      <sz val="8"/>
      <color theme="1"/>
      <name val="Poppins"/>
    </font>
    <font>
      <b/>
      <sz val="8"/>
      <name val="Poppins"/>
    </font>
    <font>
      <sz val="8"/>
      <color rgb="FF000000"/>
      <name val="Poppins"/>
    </font>
    <font>
      <sz val="8"/>
      <name val="Poppins"/>
    </font>
    <font>
      <b/>
      <sz val="8"/>
      <color theme="1"/>
      <name val="Poppins"/>
    </font>
    <font>
      <b/>
      <sz val="9"/>
      <color indexed="81"/>
      <name val="Tahoma"/>
      <family val="2"/>
    </font>
    <font>
      <sz val="9"/>
      <color indexed="81"/>
      <name val="Tahoma"/>
      <family val="2"/>
    </font>
    <font>
      <sz val="11"/>
      <color theme="1"/>
      <name val="Poppins"/>
    </font>
    <font>
      <sz val="11"/>
      <color rgb="FF000000"/>
      <name val="Poppins"/>
    </font>
    <font>
      <sz val="11"/>
      <name val="Poppins"/>
    </font>
    <font>
      <b/>
      <sz val="11"/>
      <name val="Poppins"/>
    </font>
    <font>
      <b/>
      <sz val="10"/>
      <color theme="1"/>
      <name val="Poppins"/>
    </font>
    <font>
      <sz val="10"/>
      <color theme="1"/>
      <name val="Poppins"/>
    </font>
    <font>
      <sz val="10"/>
      <name val="Poppins"/>
    </font>
    <font>
      <b/>
      <sz val="10"/>
      <name val="Poppins"/>
    </font>
    <font>
      <sz val="10"/>
      <color rgb="FFFF0000"/>
      <name val="Poppins"/>
    </font>
    <font>
      <sz val="9"/>
      <color theme="1"/>
      <name val="Poppins"/>
    </font>
    <font>
      <sz val="9"/>
      <color rgb="FF000000"/>
      <name val="Poppins"/>
    </font>
    <font>
      <sz val="9"/>
      <name val="Poppins"/>
    </font>
    <font>
      <b/>
      <sz val="9"/>
      <name val="Poppins"/>
    </font>
    <font>
      <sz val="9"/>
      <color rgb="FFFF0000"/>
      <name val="Poppins"/>
    </font>
    <font>
      <b/>
      <sz val="8"/>
      <color rgb="FFFF0000"/>
      <name val="Poppins"/>
    </font>
    <font>
      <u/>
      <sz val="8"/>
      <name val="Poppins"/>
    </font>
    <font>
      <b/>
      <u/>
      <sz val="8"/>
      <name val="Poppins"/>
    </font>
    <font>
      <b/>
      <sz val="12"/>
      <color theme="1"/>
      <name val="Poppins"/>
    </font>
  </fonts>
  <fills count="1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s>
  <borders count="7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diagonal/>
    </border>
    <border>
      <left/>
      <right/>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style="medium">
        <color indexed="64"/>
      </right>
      <top style="medium">
        <color indexed="64"/>
      </top>
      <bottom/>
      <diagonal/>
    </border>
    <border>
      <left/>
      <right style="thin">
        <color auto="1"/>
      </right>
      <top style="medium">
        <color indexed="64"/>
      </top>
      <bottom/>
      <diagonal/>
    </border>
    <border>
      <left/>
      <right style="thin">
        <color auto="1"/>
      </right>
      <top style="medium">
        <color indexed="64"/>
      </top>
      <bottom style="medium">
        <color indexed="64"/>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style="thin">
        <color auto="1"/>
      </bottom>
      <diagonal/>
    </border>
    <border>
      <left style="thin">
        <color auto="1"/>
      </left>
      <right/>
      <top/>
      <bottom style="medium">
        <color indexed="64"/>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top style="thin">
        <color auto="1"/>
      </top>
      <bottom style="medium">
        <color indexed="64"/>
      </bottom>
      <diagonal/>
    </border>
    <border>
      <left/>
      <right style="medium">
        <color indexed="64"/>
      </right>
      <top/>
      <bottom/>
      <diagonal/>
    </border>
    <border>
      <left style="thin">
        <color rgb="FF000000"/>
      </left>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cellStyleXfs>
  <cellXfs count="465">
    <xf numFmtId="0" fontId="0" fillId="0" borderId="0" xfId="0"/>
    <xf numFmtId="0" fontId="6" fillId="12" borderId="50" xfId="0" applyFont="1" applyFill="1" applyBorder="1" applyAlignment="1">
      <alignment horizontal="center" vertical="center" wrapText="1"/>
    </xf>
    <xf numFmtId="0" fontId="6" fillId="12" borderId="49" xfId="0" applyFont="1" applyFill="1" applyBorder="1" applyAlignment="1">
      <alignment horizontal="center" vertical="center" wrapText="1"/>
    </xf>
    <xf numFmtId="0" fontId="6" fillId="12" borderId="44" xfId="0" applyFont="1" applyFill="1" applyBorder="1" applyAlignment="1">
      <alignment horizontal="center" vertical="center" wrapText="1"/>
    </xf>
    <xf numFmtId="0" fontId="7" fillId="2" borderId="0" xfId="0" applyFont="1" applyFill="1"/>
    <xf numFmtId="0" fontId="6" fillId="2" borderId="50" xfId="0" applyFont="1" applyFill="1" applyBorder="1" applyAlignment="1">
      <alignment horizontal="center" vertical="center" wrapText="1"/>
    </xf>
    <xf numFmtId="0" fontId="8" fillId="2" borderId="49" xfId="0" applyFont="1" applyFill="1" applyBorder="1" applyAlignment="1">
      <alignment horizontal="left" vertical="center" wrapText="1"/>
    </xf>
    <xf numFmtId="0" fontId="9" fillId="2" borderId="49" xfId="0" applyFont="1" applyFill="1" applyBorder="1" applyAlignment="1">
      <alignment horizontal="left" vertical="center" wrapText="1"/>
    </xf>
    <xf numFmtId="0" fontId="7" fillId="2" borderId="49" xfId="0" applyFont="1" applyFill="1" applyBorder="1" applyAlignment="1">
      <alignment horizontal="left" vertical="center"/>
    </xf>
    <xf numFmtId="167" fontId="7" fillId="2" borderId="44" xfId="1" applyNumberFormat="1" applyFont="1" applyFill="1" applyBorder="1" applyAlignment="1">
      <alignment horizontal="left" vertical="center" wrapText="1"/>
    </xf>
    <xf numFmtId="0" fontId="7" fillId="2" borderId="0" xfId="0" applyFont="1" applyFill="1" applyAlignment="1">
      <alignment horizontal="left" vertical="center"/>
    </xf>
    <xf numFmtId="0" fontId="9" fillId="2" borderId="18" xfId="0" applyFont="1" applyFill="1" applyBorder="1" applyAlignment="1">
      <alignment horizontal="center" vertical="center" wrapText="1"/>
    </xf>
    <xf numFmtId="0" fontId="10" fillId="2" borderId="19" xfId="0" applyFont="1" applyFill="1" applyBorder="1" applyAlignment="1">
      <alignment horizontal="left" vertical="center" wrapText="1"/>
    </xf>
    <xf numFmtId="0" fontId="9" fillId="2" borderId="19" xfId="0" applyFont="1" applyFill="1" applyBorder="1" applyAlignment="1">
      <alignment horizontal="center" vertical="center" wrapText="1"/>
    </xf>
    <xf numFmtId="0" fontId="7" fillId="2" borderId="19" xfId="0" applyFont="1" applyFill="1" applyBorder="1" applyAlignment="1">
      <alignment horizontal="center" vertical="center"/>
    </xf>
    <xf numFmtId="167" fontId="7" fillId="2" borderId="27" xfId="1" applyNumberFormat="1" applyFont="1" applyFill="1" applyBorder="1" applyAlignment="1">
      <alignment horizontal="center" vertical="center" wrapText="1"/>
    </xf>
    <xf numFmtId="0" fontId="9" fillId="2" borderId="2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67" fontId="7" fillId="2" borderId="37" xfId="1" applyNumberFormat="1" applyFont="1" applyFill="1" applyBorder="1" applyAlignment="1">
      <alignment horizontal="center" vertical="center" wrapText="1"/>
    </xf>
    <xf numFmtId="0" fontId="9" fillId="2" borderId="53"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67" fontId="7" fillId="2" borderId="32" xfId="1" applyNumberFormat="1" applyFont="1" applyFill="1" applyBorder="1" applyAlignment="1">
      <alignment horizontal="center" vertical="center" wrapText="1"/>
    </xf>
    <xf numFmtId="0" fontId="9" fillId="2" borderId="57" xfId="0" applyFont="1" applyFill="1" applyBorder="1" applyAlignment="1">
      <alignment horizontal="center" vertical="center" wrapText="1"/>
    </xf>
    <xf numFmtId="0" fontId="11" fillId="2" borderId="49" xfId="0" applyFont="1" applyFill="1" applyBorder="1" applyAlignment="1">
      <alignment horizontal="center" vertical="center"/>
    </xf>
    <xf numFmtId="0" fontId="7" fillId="2" borderId="49" xfId="0" applyFont="1" applyFill="1" applyBorder="1" applyAlignment="1">
      <alignment horizontal="center" vertical="center"/>
    </xf>
    <xf numFmtId="167" fontId="11" fillId="17" borderId="44" xfId="1" applyNumberFormat="1" applyFont="1" applyFill="1" applyBorder="1" applyAlignment="1">
      <alignment vertical="center" wrapText="1"/>
    </xf>
    <xf numFmtId="0" fontId="7" fillId="2" borderId="56" xfId="0" applyFont="1" applyFill="1" applyBorder="1" applyAlignment="1">
      <alignment vertical="center"/>
    </xf>
    <xf numFmtId="0" fontId="7" fillId="2" borderId="0" xfId="0" applyFont="1" applyFill="1" applyAlignment="1">
      <alignment vertical="center"/>
    </xf>
    <xf numFmtId="0" fontId="7" fillId="0" borderId="0" xfId="0" applyFont="1" applyAlignment="1">
      <alignment horizontal="center" vertical="center"/>
    </xf>
    <xf numFmtId="0" fontId="7" fillId="0" borderId="0" xfId="0" applyFont="1"/>
    <xf numFmtId="0" fontId="11" fillId="0" borderId="58"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50" xfId="0" applyFont="1" applyBorder="1" applyAlignment="1">
      <alignment horizontal="center" vertical="center" wrapText="1"/>
    </xf>
    <xf numFmtId="0" fontId="11" fillId="0" borderId="49" xfId="0" applyFont="1" applyBorder="1" applyAlignment="1">
      <alignment horizontal="center" vertical="center" wrapText="1"/>
    </xf>
    <xf numFmtId="0" fontId="11" fillId="13" borderId="49" xfId="0" applyFont="1" applyFill="1" applyBorder="1" applyAlignment="1">
      <alignment horizontal="center" vertical="center" wrapText="1"/>
    </xf>
    <xf numFmtId="0" fontId="11" fillId="13" borderId="44" xfId="0" applyFont="1" applyFill="1" applyBorder="1" applyAlignment="1">
      <alignment horizontal="center" vertical="center" wrapText="1"/>
    </xf>
    <xf numFmtId="0" fontId="7" fillId="0" borderId="0" xfId="0" applyFont="1" applyAlignment="1">
      <alignment horizontal="center" vertical="center" wrapText="1"/>
    </xf>
    <xf numFmtId="0" fontId="7" fillId="0" borderId="52" xfId="0" applyFont="1" applyBorder="1" applyAlignment="1">
      <alignment horizontal="center" vertical="center"/>
    </xf>
    <xf numFmtId="0" fontId="7" fillId="0" borderId="8" xfId="0" applyFont="1" applyBorder="1"/>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21" xfId="0" applyFont="1" applyBorder="1" applyAlignment="1">
      <alignment horizontal="center" vertical="center"/>
    </xf>
    <xf numFmtId="0" fontId="7" fillId="0" borderId="1" xfId="0" applyFont="1" applyBorder="1"/>
    <xf numFmtId="0" fontId="7" fillId="0" borderId="1" xfId="0" applyFont="1" applyBorder="1" applyAlignment="1">
      <alignment horizontal="center" vertical="center"/>
    </xf>
    <xf numFmtId="0" fontId="7" fillId="0" borderId="37" xfId="0" applyFont="1" applyBorder="1" applyAlignment="1">
      <alignment horizontal="center" vertical="center"/>
    </xf>
    <xf numFmtId="0" fontId="7" fillId="0" borderId="37" xfId="0" applyFont="1" applyBorder="1"/>
    <xf numFmtId="0" fontId="7" fillId="0" borderId="53" xfId="0" applyFont="1" applyBorder="1" applyAlignment="1">
      <alignment horizontal="center" vertical="center"/>
    </xf>
    <xf numFmtId="0" fontId="7" fillId="0" borderId="2" xfId="0" applyFont="1" applyBorder="1"/>
    <xf numFmtId="0" fontId="7" fillId="0" borderId="32" xfId="0" applyFont="1" applyBorder="1"/>
    <xf numFmtId="0" fontId="7" fillId="0" borderId="5" xfId="0" applyFont="1" applyBorder="1" applyAlignment="1">
      <alignment horizontal="center" vertical="center"/>
    </xf>
    <xf numFmtId="0" fontId="11" fillId="0" borderId="59" xfId="0" applyFont="1" applyBorder="1" applyAlignment="1">
      <alignment horizontal="center" vertical="center"/>
    </xf>
    <xf numFmtId="0" fontId="7" fillId="0" borderId="25" xfId="0" applyFont="1" applyBorder="1"/>
    <xf numFmtId="0" fontId="11" fillId="18" borderId="1" xfId="0" applyFont="1" applyFill="1" applyBorder="1" applyAlignment="1">
      <alignment vertical="center"/>
    </xf>
    <xf numFmtId="0" fontId="11" fillId="0" borderId="20" xfId="0" applyFont="1" applyBorder="1" applyAlignment="1">
      <alignment horizontal="center" vertical="center"/>
    </xf>
    <xf numFmtId="0" fontId="11" fillId="0" borderId="0" xfId="0" applyFont="1" applyAlignment="1">
      <alignment horizontal="center" vertical="center"/>
    </xf>
    <xf numFmtId="0" fontId="11" fillId="9" borderId="23" xfId="0" applyFont="1" applyFill="1" applyBorder="1" applyAlignment="1">
      <alignment horizontal="center" vertical="center" wrapText="1"/>
    </xf>
    <xf numFmtId="0" fontId="11" fillId="0" borderId="24" xfId="0" applyFont="1" applyBorder="1" applyAlignment="1">
      <alignment horizontal="center" vertical="center" wrapText="1"/>
    </xf>
    <xf numFmtId="0" fontId="7" fillId="0" borderId="25" xfId="0" applyFont="1" applyBorder="1" applyAlignment="1">
      <alignment horizontal="center" vertical="center"/>
    </xf>
    <xf numFmtId="0" fontId="7" fillId="0" borderId="19"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11" fillId="0" borderId="1" xfId="0" applyFont="1" applyBorder="1" applyAlignment="1">
      <alignment horizontal="center" vertical="center"/>
    </xf>
    <xf numFmtId="0" fontId="11" fillId="0" borderId="33" xfId="0" applyFont="1" applyBorder="1" applyAlignment="1">
      <alignment horizontal="center" vertical="center"/>
    </xf>
    <xf numFmtId="0" fontId="7" fillId="0" borderId="35"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44" xfId="0" applyFont="1" applyBorder="1" applyAlignment="1">
      <alignment horizontal="center" vertical="center"/>
    </xf>
    <xf numFmtId="0" fontId="11" fillId="0" borderId="47" xfId="0" applyFont="1" applyBorder="1" applyAlignment="1">
      <alignment horizontal="center" vertical="center"/>
    </xf>
    <xf numFmtId="0" fontId="7" fillId="0" borderId="47" xfId="0" applyFont="1" applyBorder="1" applyAlignment="1">
      <alignment horizontal="center" vertical="center"/>
    </xf>
    <xf numFmtId="0" fontId="7" fillId="0" borderId="38" xfId="0" applyFont="1" applyBorder="1" applyAlignment="1">
      <alignment horizontal="center" vertical="center"/>
    </xf>
    <xf numFmtId="0" fontId="11" fillId="0" borderId="0" xfId="0" applyFont="1" applyAlignment="1">
      <alignment horizontal="center" vertical="center" wrapText="1"/>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9" xfId="0" applyFont="1" applyBorder="1" applyAlignment="1">
      <alignment horizontal="center" vertical="center"/>
    </xf>
    <xf numFmtId="0" fontId="7" fillId="0" borderId="64" xfId="0" applyFont="1" applyBorder="1" applyAlignment="1">
      <alignment horizontal="center" vertical="center"/>
    </xf>
    <xf numFmtId="0" fontId="7" fillId="0" borderId="10" xfId="0" applyFont="1" applyBorder="1" applyAlignment="1">
      <alignment horizontal="center" vertical="center"/>
    </xf>
    <xf numFmtId="0" fontId="7" fillId="0" borderId="65" xfId="0" applyFont="1" applyBorder="1" applyAlignment="1">
      <alignment horizontal="center" vertical="center"/>
    </xf>
    <xf numFmtId="0" fontId="7" fillId="0" borderId="48"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50" xfId="0" applyFont="1" applyBorder="1" applyAlignment="1">
      <alignment horizontal="center" vertical="center"/>
    </xf>
    <xf numFmtId="166" fontId="7" fillId="0" borderId="49" xfId="0" applyNumberFormat="1" applyFont="1" applyBorder="1" applyAlignment="1">
      <alignment horizontal="center" vertical="center"/>
    </xf>
    <xf numFmtId="0" fontId="7" fillId="0" borderId="49" xfId="0" applyFont="1" applyBorder="1" applyAlignment="1">
      <alignment horizontal="center" vertical="center"/>
    </xf>
    <xf numFmtId="0" fontId="7" fillId="0" borderId="51" xfId="0" applyFont="1" applyBorder="1" applyAlignment="1">
      <alignment horizontal="center" vertical="center"/>
    </xf>
    <xf numFmtId="0" fontId="7" fillId="0" borderId="33" xfId="0" applyFont="1" applyBorder="1" applyAlignment="1">
      <alignment horizontal="center" vertical="center"/>
    </xf>
    <xf numFmtId="0" fontId="11" fillId="9" borderId="48" xfId="0" applyFont="1" applyFill="1" applyBorder="1" applyAlignment="1">
      <alignment horizontal="center" vertical="center"/>
    </xf>
    <xf numFmtId="0" fontId="11" fillId="0" borderId="27" xfId="0" applyFont="1" applyBorder="1" applyAlignment="1">
      <alignment horizontal="center" vertical="center"/>
    </xf>
    <xf numFmtId="0" fontId="7" fillId="0" borderId="69" xfId="0" applyFont="1" applyBorder="1" applyAlignment="1">
      <alignment horizontal="center" vertical="center"/>
    </xf>
    <xf numFmtId="0" fontId="7" fillId="0" borderId="56"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xf numFmtId="0" fontId="9" fillId="2" borderId="1" xfId="0" applyFont="1" applyFill="1" applyBorder="1" applyAlignment="1">
      <alignment horizontal="left" vertical="top" wrapText="1"/>
    </xf>
    <xf numFmtId="167" fontId="7" fillId="2" borderId="1" xfId="1" applyNumberFormat="1" applyFont="1" applyFill="1" applyBorder="1" applyAlignment="1">
      <alignment horizontal="center" vertical="center"/>
    </xf>
    <xf numFmtId="0" fontId="10" fillId="2" borderId="1" xfId="0" applyFont="1" applyFill="1" applyBorder="1" applyAlignment="1">
      <alignment horizontal="left" vertical="top" wrapText="1"/>
    </xf>
    <xf numFmtId="167" fontId="7" fillId="2" borderId="1" xfId="1" applyNumberFormat="1" applyFont="1" applyFill="1" applyBorder="1" applyAlignment="1">
      <alignment horizontal="center" vertical="center" wrapText="1"/>
    </xf>
    <xf numFmtId="0" fontId="8" fillId="2" borderId="1" xfId="0" applyFont="1" applyFill="1" applyBorder="1" applyAlignment="1">
      <alignment horizontal="left" vertical="top" wrapText="1"/>
    </xf>
    <xf numFmtId="164" fontId="9"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9" fillId="0" borderId="0" xfId="0" applyFont="1" applyAlignment="1">
      <alignment horizontal="center" vertical="center"/>
    </xf>
    <xf numFmtId="0" fontId="18" fillId="0" borderId="0" xfId="0" applyFont="1" applyAlignment="1">
      <alignment horizontal="center" vertical="center"/>
    </xf>
    <xf numFmtId="0" fontId="19" fillId="0" borderId="18" xfId="0" applyFont="1" applyBorder="1" applyAlignment="1">
      <alignment horizontal="center" vertical="center"/>
    </xf>
    <xf numFmtId="0" fontId="19" fillId="0" borderId="27" xfId="0" applyFont="1" applyBorder="1" applyAlignment="1">
      <alignment horizontal="center" vertical="center"/>
    </xf>
    <xf numFmtId="0" fontId="19" fillId="0" borderId="37" xfId="0" applyFont="1" applyBorder="1" applyAlignment="1">
      <alignment horizontal="center" vertical="center"/>
    </xf>
    <xf numFmtId="0" fontId="19" fillId="0" borderId="21"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left" vertical="center" wrapText="1"/>
    </xf>
    <xf numFmtId="164" fontId="7" fillId="0" borderId="1" xfId="0" applyNumberFormat="1" applyFont="1" applyBorder="1" applyAlignment="1">
      <alignment horizontal="center" vertical="center"/>
    </xf>
    <xf numFmtId="0" fontId="7" fillId="0" borderId="37" xfId="0" applyFont="1" applyBorder="1" applyAlignment="1">
      <alignment horizontal="left" vertical="center"/>
    </xf>
    <xf numFmtId="0" fontId="7" fillId="0" borderId="1" xfId="0" applyFont="1" applyBorder="1" applyAlignment="1">
      <alignment horizontal="left" vertical="center" wrapText="1"/>
    </xf>
    <xf numFmtId="165" fontId="7" fillId="0" borderId="37" xfId="2" applyNumberFormat="1" applyFont="1" applyBorder="1" applyAlignment="1">
      <alignment horizontal="left" vertical="center"/>
    </xf>
    <xf numFmtId="165" fontId="7" fillId="0" borderId="0" xfId="2" applyNumberFormat="1" applyFont="1" applyAlignment="1">
      <alignment horizontal="center" vertical="center"/>
    </xf>
    <xf numFmtId="44" fontId="7" fillId="0" borderId="32" xfId="2" applyFont="1" applyBorder="1" applyAlignment="1">
      <alignment horizontal="left" vertical="center"/>
    </xf>
    <xf numFmtId="44" fontId="7" fillId="0" borderId="32" xfId="2" applyFont="1" applyBorder="1" applyAlignment="1">
      <alignment horizontal="left" vertical="center" wrapText="1"/>
    </xf>
    <xf numFmtId="0" fontId="7" fillId="0" borderId="22" xfId="0" applyFont="1" applyBorder="1" applyAlignment="1">
      <alignment horizontal="center" vertical="center"/>
    </xf>
    <xf numFmtId="0" fontId="7" fillId="0" borderId="23" xfId="0" applyFont="1" applyBorder="1" applyAlignment="1">
      <alignment horizontal="left" vertical="center" wrapText="1"/>
    </xf>
    <xf numFmtId="0" fontId="7" fillId="0" borderId="0" xfId="0" applyFont="1" applyAlignment="1">
      <alignment horizontal="left" vertical="center" wrapText="1"/>
    </xf>
    <xf numFmtId="0" fontId="19" fillId="0" borderId="0" xfId="0" applyFont="1"/>
    <xf numFmtId="0" fontId="19" fillId="9" borderId="1" xfId="0" applyFont="1" applyFill="1" applyBorder="1" applyAlignment="1">
      <alignment horizontal="center" vertical="center"/>
    </xf>
    <xf numFmtId="0" fontId="19" fillId="9" borderId="6" xfId="0" applyFont="1" applyFill="1" applyBorder="1" applyAlignment="1">
      <alignment horizontal="center" vertical="center"/>
    </xf>
    <xf numFmtId="0" fontId="18" fillId="0" borderId="0" xfId="0" applyFont="1"/>
    <xf numFmtId="0" fontId="19" fillId="16" borderId="1" xfId="0" applyFont="1" applyFill="1" applyBorder="1" applyAlignment="1">
      <alignment horizontal="center" vertical="center"/>
    </xf>
    <xf numFmtId="0" fontId="20" fillId="9" borderId="1" xfId="0" applyFont="1" applyFill="1" applyBorder="1" applyAlignment="1">
      <alignment horizontal="center" vertical="center"/>
    </xf>
    <xf numFmtId="0" fontId="18" fillId="0" borderId="21" xfId="0" applyFont="1" applyBorder="1" applyAlignment="1">
      <alignment horizontal="center" vertical="center"/>
    </xf>
    <xf numFmtId="0" fontId="18" fillId="0" borderId="37" xfId="0" applyFont="1" applyBorder="1" applyAlignment="1">
      <alignment horizontal="center" vertical="center"/>
    </xf>
    <xf numFmtId="0" fontId="18" fillId="0" borderId="22" xfId="0" applyFont="1" applyBorder="1" applyAlignment="1">
      <alignment horizontal="center" vertical="center"/>
    </xf>
    <xf numFmtId="0" fontId="18" fillId="0" borderId="38" xfId="0" applyFont="1" applyBorder="1" applyAlignment="1">
      <alignment horizontal="center" vertical="center"/>
    </xf>
    <xf numFmtId="0" fontId="23" fillId="0" borderId="0" xfId="0" applyFont="1"/>
    <xf numFmtId="0" fontId="11" fillId="0" borderId="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7" fillId="9" borderId="21"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37" xfId="0" applyFont="1" applyFill="1" applyBorder="1" applyAlignment="1">
      <alignment horizontal="center" vertical="center"/>
    </xf>
    <xf numFmtId="0" fontId="11" fillId="0" borderId="0" xfId="0" applyFont="1"/>
    <xf numFmtId="0" fontId="7" fillId="9" borderId="21" xfId="0" applyFont="1" applyFill="1" applyBorder="1" applyAlignment="1">
      <alignment horizontal="center" vertical="center" wrapText="1"/>
    </xf>
    <xf numFmtId="0" fontId="7" fillId="16" borderId="21" xfId="0" applyFont="1" applyFill="1" applyBorder="1" applyAlignment="1">
      <alignment horizontal="center" vertical="center"/>
    </xf>
    <xf numFmtId="0" fontId="7" fillId="16" borderId="1" xfId="0" applyFont="1" applyFill="1" applyBorder="1" applyAlignment="1">
      <alignment horizontal="center" vertical="center"/>
    </xf>
    <xf numFmtId="0" fontId="7" fillId="16" borderId="37" xfId="0" applyFont="1" applyFill="1" applyBorder="1" applyAlignment="1">
      <alignment horizontal="center" vertical="center"/>
    </xf>
    <xf numFmtId="0" fontId="10" fillId="9" borderId="21" xfId="0" applyFont="1" applyFill="1" applyBorder="1" applyAlignment="1">
      <alignment horizontal="center" vertical="center" wrapText="1"/>
    </xf>
    <xf numFmtId="0" fontId="10" fillId="9" borderId="1" xfId="0" applyFont="1" applyFill="1" applyBorder="1" applyAlignment="1">
      <alignment horizontal="center" vertical="center"/>
    </xf>
    <xf numFmtId="0" fontId="10" fillId="9" borderId="37" xfId="0" applyFont="1" applyFill="1" applyBorder="1" applyAlignment="1">
      <alignment horizontal="center" vertical="center"/>
    </xf>
    <xf numFmtId="0" fontId="10" fillId="9" borderId="21" xfId="0" applyFont="1" applyFill="1" applyBorder="1" applyAlignment="1">
      <alignment horizontal="center" vertical="center"/>
    </xf>
    <xf numFmtId="0" fontId="7" fillId="16" borderId="21" xfId="0" applyFont="1" applyFill="1" applyBorder="1" applyAlignment="1">
      <alignment horizontal="center" vertical="center" wrapText="1"/>
    </xf>
    <xf numFmtId="0" fontId="7" fillId="18" borderId="21" xfId="0" applyFont="1" applyFill="1" applyBorder="1" applyAlignment="1">
      <alignment horizontal="center" vertical="center"/>
    </xf>
    <xf numFmtId="0" fontId="7" fillId="18" borderId="1" xfId="0" applyFont="1" applyFill="1" applyBorder="1" applyAlignment="1">
      <alignment horizontal="center" vertical="center"/>
    </xf>
    <xf numFmtId="0" fontId="7" fillId="18" borderId="37" xfId="0" applyFont="1" applyFill="1" applyBorder="1" applyAlignment="1">
      <alignment horizontal="center" vertical="center"/>
    </xf>
    <xf numFmtId="0" fontId="7" fillId="18" borderId="21" xfId="0" applyFont="1" applyFill="1" applyBorder="1" applyAlignment="1">
      <alignment horizontal="center" vertical="center" wrapText="1"/>
    </xf>
    <xf numFmtId="0" fontId="7" fillId="18" borderId="4" xfId="0" applyFont="1" applyFill="1" applyBorder="1" applyAlignment="1">
      <alignment horizontal="center" vertical="center"/>
    </xf>
    <xf numFmtId="0" fontId="7" fillId="9" borderId="1" xfId="0" applyFont="1" applyFill="1" applyBorder="1" applyAlignment="1">
      <alignment horizontal="center"/>
    </xf>
    <xf numFmtId="0" fontId="7" fillId="9" borderId="37" xfId="0" applyFont="1" applyFill="1" applyBorder="1" applyAlignment="1">
      <alignment horizontal="center"/>
    </xf>
    <xf numFmtId="0" fontId="7" fillId="16" borderId="4" xfId="0" applyFont="1" applyFill="1" applyBorder="1" applyAlignment="1">
      <alignment horizontal="center" vertical="center"/>
    </xf>
    <xf numFmtId="0" fontId="7" fillId="18" borderId="12" xfId="0" applyFont="1" applyFill="1" applyBorder="1" applyAlignment="1">
      <alignment horizontal="center" vertical="center"/>
    </xf>
    <xf numFmtId="0" fontId="7" fillId="18" borderId="22" xfId="0" applyFont="1" applyFill="1" applyBorder="1" applyAlignment="1">
      <alignment horizontal="center" vertical="center"/>
    </xf>
    <xf numFmtId="0" fontId="10" fillId="18" borderId="23" xfId="0" applyFont="1" applyFill="1" applyBorder="1" applyAlignment="1">
      <alignment horizontal="center" vertical="center"/>
    </xf>
    <xf numFmtId="0" fontId="10" fillId="18" borderId="23" xfId="0" applyFont="1" applyFill="1" applyBorder="1" applyAlignment="1">
      <alignment horizontal="center"/>
    </xf>
    <xf numFmtId="0" fontId="10" fillId="18" borderId="38" xfId="0" applyFont="1" applyFill="1" applyBorder="1" applyAlignment="1">
      <alignment horizontal="center"/>
    </xf>
    <xf numFmtId="0" fontId="7" fillId="0" borderId="33" xfId="0" applyFont="1" applyBorder="1"/>
    <xf numFmtId="0" fontId="11" fillId="0" borderId="50" xfId="0" applyFont="1" applyBorder="1" applyAlignment="1">
      <alignment horizontal="center" vertical="center"/>
    </xf>
    <xf numFmtId="0" fontId="11" fillId="0" borderId="52" xfId="0" applyFont="1" applyBorder="1" applyAlignment="1">
      <alignment horizontal="center" vertical="center"/>
    </xf>
    <xf numFmtId="0" fontId="11" fillId="0" borderId="29" xfId="0" applyFont="1" applyBorder="1" applyAlignment="1">
      <alignment horizontal="center" vertical="center"/>
    </xf>
    <xf numFmtId="0" fontId="11" fillId="0" borderId="21" xfId="0" applyFont="1" applyBorder="1" applyAlignment="1">
      <alignment horizontal="center" vertical="center"/>
    </xf>
    <xf numFmtId="0" fontId="11" fillId="0" borderId="37" xfId="0" applyFont="1" applyBorder="1" applyAlignment="1">
      <alignment horizontal="center" vertical="center"/>
    </xf>
    <xf numFmtId="0" fontId="11" fillId="0" borderId="22" xfId="0" applyFont="1" applyBorder="1" applyAlignment="1">
      <alignment horizontal="center" vertical="center"/>
    </xf>
    <xf numFmtId="0" fontId="11" fillId="0" borderId="38" xfId="0" applyFont="1" applyBorder="1" applyAlignment="1">
      <alignment horizontal="center" vertical="center"/>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5" xfId="0" applyFont="1" applyFill="1" applyBorder="1" applyAlignment="1">
      <alignment horizontal="center" vertical="center"/>
    </xf>
    <xf numFmtId="0" fontId="18" fillId="5" borderId="1" xfId="0" applyFont="1" applyFill="1" applyBorder="1" applyAlignment="1">
      <alignment horizontal="center" vertical="center" wrapText="1"/>
    </xf>
    <xf numFmtId="0" fontId="19" fillId="5" borderId="6" xfId="0" applyFont="1" applyFill="1" applyBorder="1" applyAlignment="1">
      <alignment horizontal="center" vertical="center"/>
    </xf>
    <xf numFmtId="0" fontId="19" fillId="5" borderId="1" xfId="0" applyFont="1" applyFill="1" applyBorder="1" applyAlignment="1">
      <alignment horizontal="center" vertical="center"/>
    </xf>
    <xf numFmtId="0" fontId="20" fillId="6" borderId="1" xfId="0" applyFont="1" applyFill="1" applyBorder="1" applyAlignment="1">
      <alignment horizontal="center" vertical="center"/>
    </xf>
    <xf numFmtId="0" fontId="20" fillId="6" borderId="8" xfId="0" applyFont="1" applyFill="1" applyBorder="1" applyAlignment="1">
      <alignment horizontal="center" vertical="center"/>
    </xf>
    <xf numFmtId="0" fontId="21" fillId="6" borderId="1" xfId="0" applyFont="1" applyFill="1" applyBorder="1" applyAlignment="1">
      <alignment horizontal="center" vertical="center" wrapText="1"/>
    </xf>
    <xf numFmtId="0" fontId="19" fillId="6" borderId="6" xfId="0" applyFont="1" applyFill="1" applyBorder="1" applyAlignment="1">
      <alignment horizontal="center" vertical="center"/>
    </xf>
    <xf numFmtId="0" fontId="19"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19" fillId="8"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9" fillId="10" borderId="1" xfId="0" applyFont="1" applyFill="1" applyBorder="1" applyAlignment="1">
      <alignment horizontal="center" vertical="center"/>
    </xf>
    <xf numFmtId="0" fontId="19" fillId="11" borderId="1" xfId="0" applyFont="1" applyFill="1" applyBorder="1" applyAlignment="1">
      <alignment horizontal="center" vertical="center"/>
    </xf>
    <xf numFmtId="0" fontId="19" fillId="11" borderId="1" xfId="0" applyFont="1" applyFill="1" applyBorder="1" applyAlignment="1">
      <alignment horizontal="center"/>
    </xf>
    <xf numFmtId="0" fontId="18" fillId="11"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18" fillId="6" borderId="1" xfId="0" applyFont="1" applyFill="1" applyBorder="1" applyAlignment="1">
      <alignment horizontal="center" vertical="center" wrapText="1"/>
    </xf>
    <xf numFmtId="0" fontId="19" fillId="12" borderId="1" xfId="0" applyFont="1" applyFill="1" applyBorder="1" applyAlignment="1">
      <alignment horizontal="center" vertical="center"/>
    </xf>
    <xf numFmtId="0" fontId="18" fillId="13" borderId="1" xfId="0" applyFont="1" applyFill="1" applyBorder="1" applyAlignment="1">
      <alignment horizontal="center" vertical="center" wrapText="1"/>
    </xf>
    <xf numFmtId="0" fontId="19" fillId="13" borderId="1" xfId="0" applyFont="1" applyFill="1" applyBorder="1" applyAlignment="1">
      <alignment horizontal="center" vertical="center"/>
    </xf>
    <xf numFmtId="0" fontId="19" fillId="14" borderId="1" xfId="0" applyFont="1" applyFill="1" applyBorder="1" applyAlignment="1">
      <alignment horizontal="center" vertical="center"/>
    </xf>
    <xf numFmtId="0" fontId="19" fillId="15" borderId="1" xfId="0" applyFont="1" applyFill="1" applyBorder="1" applyAlignment="1">
      <alignment horizontal="center" vertical="center"/>
    </xf>
    <xf numFmtId="0" fontId="19" fillId="3" borderId="1" xfId="0" applyFont="1" applyFill="1" applyBorder="1" applyAlignment="1">
      <alignment horizontal="center" vertical="center"/>
    </xf>
    <xf numFmtId="0" fontId="22" fillId="9" borderId="1" xfId="0" applyFont="1" applyFill="1" applyBorder="1" applyAlignment="1">
      <alignment horizontal="center" vertical="center"/>
    </xf>
    <xf numFmtId="0" fontId="19" fillId="3" borderId="8" xfId="0" applyFont="1" applyFill="1" applyBorder="1" applyAlignment="1">
      <alignment horizontal="center" vertical="center"/>
    </xf>
    <xf numFmtId="0" fontId="18" fillId="16" borderId="1" xfId="0" applyFont="1" applyFill="1" applyBorder="1" applyAlignment="1">
      <alignment horizontal="center" vertical="center" wrapText="1"/>
    </xf>
    <xf numFmtId="0" fontId="19" fillId="16" borderId="8" xfId="0" applyFont="1" applyFill="1" applyBorder="1" applyAlignment="1">
      <alignment horizontal="center" vertical="center"/>
    </xf>
    <xf numFmtId="0" fontId="18" fillId="15" borderId="1" xfId="0" applyFont="1" applyFill="1" applyBorder="1" applyAlignment="1">
      <alignment horizontal="center" vertical="center" wrapText="1"/>
    </xf>
    <xf numFmtId="0" fontId="20" fillId="9" borderId="1" xfId="0" applyFont="1" applyFill="1" applyBorder="1"/>
    <xf numFmtId="0" fontId="20" fillId="9" borderId="1" xfId="0" applyFont="1" applyFill="1" applyBorder="1" applyAlignment="1">
      <alignment horizontal="center"/>
    </xf>
    <xf numFmtId="0" fontId="18" fillId="0" borderId="1" xfId="0" applyFont="1" applyBorder="1" applyAlignment="1">
      <alignment horizontal="center" vertical="center"/>
    </xf>
    <xf numFmtId="0" fontId="18" fillId="0" borderId="1" xfId="0" applyFont="1" applyBorder="1"/>
    <xf numFmtId="0" fontId="19" fillId="0" borderId="53" xfId="0" applyFont="1" applyBorder="1" applyAlignment="1">
      <alignment horizontal="center" vertical="center"/>
    </xf>
    <xf numFmtId="0" fontId="19" fillId="0" borderId="32" xfId="0" applyFont="1" applyBorder="1" applyAlignment="1">
      <alignment horizontal="center" vertical="center"/>
    </xf>
    <xf numFmtId="0" fontId="18" fillId="0" borderId="53" xfId="0" applyFont="1" applyBorder="1" applyAlignment="1">
      <alignment horizontal="center" vertical="center"/>
    </xf>
    <xf numFmtId="0" fontId="18" fillId="0" borderId="32" xfId="0" applyFont="1" applyBorder="1" applyAlignment="1">
      <alignment horizontal="center" vertical="center"/>
    </xf>
    <xf numFmtId="0" fontId="18" fillId="0" borderId="30" xfId="0" applyFont="1" applyBorder="1" applyAlignment="1">
      <alignment horizontal="center" vertical="center"/>
    </xf>
    <xf numFmtId="0" fontId="18" fillId="0" borderId="42" xfId="0" applyFont="1" applyBorder="1" applyAlignment="1">
      <alignment horizontal="center" vertical="center"/>
    </xf>
    <xf numFmtId="0" fontId="11" fillId="0" borderId="4" xfId="0" applyFont="1" applyBorder="1" applyAlignment="1">
      <alignment horizontal="center" vertical="center"/>
    </xf>
    <xf numFmtId="0" fontId="14" fillId="2" borderId="0" xfId="0" applyFont="1" applyFill="1" applyAlignment="1">
      <alignment horizontal="left" vertical="top"/>
    </xf>
    <xf numFmtId="0" fontId="15" fillId="2" borderId="0" xfId="0" applyFont="1" applyFill="1" applyAlignment="1">
      <alignment horizontal="left" vertical="top"/>
    </xf>
    <xf numFmtId="0" fontId="17" fillId="2" borderId="13" xfId="0" applyFont="1" applyFill="1" applyBorder="1" applyAlignment="1">
      <alignment horizontal="center" vertical="center" wrapText="1"/>
    </xf>
    <xf numFmtId="0" fontId="17" fillId="2" borderId="14" xfId="0" applyFont="1" applyFill="1" applyBorder="1" applyAlignment="1">
      <alignment horizontal="left" vertical="center" wrapText="1"/>
    </xf>
    <xf numFmtId="0" fontId="15" fillId="2" borderId="0" xfId="0" applyFont="1" applyFill="1" applyAlignment="1">
      <alignment horizontal="left" vertical="center"/>
    </xf>
    <xf numFmtId="1" fontId="15" fillId="2" borderId="15" xfId="0" applyNumberFormat="1" applyFont="1" applyFill="1" applyBorder="1" applyAlignment="1">
      <alignment horizontal="center" vertical="top" shrinkToFit="1"/>
    </xf>
    <xf numFmtId="0" fontId="16" fillId="2" borderId="15" xfId="0" applyFont="1" applyFill="1" applyBorder="1" applyAlignment="1">
      <alignment horizontal="center" vertical="top" wrapText="1"/>
    </xf>
    <xf numFmtId="1" fontId="15" fillId="2" borderId="16" xfId="0" applyNumberFormat="1" applyFont="1" applyFill="1" applyBorder="1" applyAlignment="1">
      <alignment horizontal="center" vertical="top" shrinkToFit="1"/>
    </xf>
    <xf numFmtId="1" fontId="15" fillId="2" borderId="1" xfId="0" applyNumberFormat="1" applyFont="1" applyFill="1" applyBorder="1" applyAlignment="1">
      <alignment horizontal="center" vertical="top" shrinkToFit="1"/>
    </xf>
    <xf numFmtId="0" fontId="11" fillId="0" borderId="51" xfId="0" applyFont="1" applyBorder="1" applyAlignment="1">
      <alignment horizontal="center" vertical="center"/>
    </xf>
    <xf numFmtId="168" fontId="7" fillId="0" borderId="19" xfId="0" applyNumberFormat="1" applyFont="1" applyBorder="1" applyAlignment="1">
      <alignment horizontal="center" vertical="center"/>
    </xf>
    <xf numFmtId="0" fontId="7" fillId="0" borderId="27" xfId="0" applyFont="1" applyBorder="1" applyAlignment="1">
      <alignment vertical="center" wrapText="1"/>
    </xf>
    <xf numFmtId="168" fontId="7" fillId="0" borderId="1" xfId="0" applyNumberFormat="1" applyFont="1" applyBorder="1" applyAlignment="1">
      <alignment horizontal="center" vertical="center"/>
    </xf>
    <xf numFmtId="0" fontId="7" fillId="0" borderId="37" xfId="0" applyFont="1" applyBorder="1" applyAlignment="1">
      <alignment vertical="center" wrapText="1"/>
    </xf>
    <xf numFmtId="0" fontId="7" fillId="0" borderId="43" xfId="0" applyFont="1" applyBorder="1" applyAlignment="1">
      <alignment horizontal="center" vertical="center" wrapText="1"/>
    </xf>
    <xf numFmtId="168" fontId="7" fillId="0" borderId="23" xfId="0" applyNumberFormat="1" applyFont="1" applyBorder="1" applyAlignment="1">
      <alignment horizontal="center" vertical="center"/>
    </xf>
    <xf numFmtId="0" fontId="7" fillId="0" borderId="32" xfId="0" applyFont="1" applyBorder="1" applyAlignment="1">
      <alignment horizontal="center" vertical="center" wrapText="1"/>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23" fillId="2" borderId="0" xfId="0" applyFont="1" applyFill="1" applyAlignment="1">
      <alignment horizontal="left" vertical="top"/>
    </xf>
    <xf numFmtId="0" fontId="25" fillId="2" borderId="0" xfId="0" applyFont="1" applyFill="1" applyAlignment="1">
      <alignment horizontal="left" vertical="top"/>
    </xf>
    <xf numFmtId="0" fontId="26" fillId="2" borderId="1" xfId="0" applyFont="1" applyFill="1" applyBorder="1" applyAlignment="1">
      <alignment horizontal="center" vertical="center" wrapText="1"/>
    </xf>
    <xf numFmtId="0" fontId="24" fillId="2" borderId="0" xfId="0" applyFont="1" applyFill="1" applyAlignment="1">
      <alignment horizontal="left" vertical="top"/>
    </xf>
    <xf numFmtId="0" fontId="24" fillId="2" borderId="0" xfId="0" applyFont="1" applyFill="1" applyAlignment="1">
      <alignment horizontal="center" vertical="center"/>
    </xf>
    <xf numFmtId="1" fontId="24" fillId="2" borderId="15" xfId="0" applyNumberFormat="1" applyFont="1" applyFill="1" applyBorder="1" applyAlignment="1">
      <alignment horizontal="center" vertical="top" shrinkToFit="1"/>
    </xf>
    <xf numFmtId="0" fontId="25" fillId="2" borderId="15" xfId="0" applyFont="1" applyFill="1" applyBorder="1" applyAlignment="1">
      <alignment horizontal="center" vertical="top" wrapText="1"/>
    </xf>
    <xf numFmtId="1" fontId="25" fillId="2" borderId="15" xfId="0" applyNumberFormat="1" applyFont="1" applyFill="1" applyBorder="1" applyAlignment="1">
      <alignment horizontal="center" vertical="top" shrinkToFit="1"/>
    </xf>
    <xf numFmtId="0" fontId="27" fillId="2" borderId="0" xfId="0" applyFont="1" applyFill="1" applyAlignment="1">
      <alignment horizontal="left" vertical="top"/>
    </xf>
    <xf numFmtId="1" fontId="27" fillId="2" borderId="15" xfId="0" applyNumberFormat="1" applyFont="1" applyFill="1" applyBorder="1" applyAlignment="1">
      <alignment horizontal="center" vertical="top" shrinkToFit="1"/>
    </xf>
    <xf numFmtId="0" fontId="25" fillId="2" borderId="17" xfId="0" applyFont="1" applyFill="1" applyBorder="1" applyAlignment="1">
      <alignment horizontal="center" vertical="top" wrapText="1"/>
    </xf>
    <xf numFmtId="1" fontId="25" fillId="2" borderId="17" xfId="0" applyNumberFormat="1" applyFont="1" applyFill="1" applyBorder="1" applyAlignment="1">
      <alignment horizontal="center" vertical="top" shrinkToFit="1"/>
    </xf>
    <xf numFmtId="1" fontId="24" fillId="2" borderId="17" xfId="0" applyNumberFormat="1" applyFont="1" applyFill="1" applyBorder="1" applyAlignment="1">
      <alignment horizontal="center" vertical="top" shrinkToFit="1"/>
    </xf>
    <xf numFmtId="0" fontId="25" fillId="2" borderId="1" xfId="0" applyFont="1" applyFill="1" applyBorder="1" applyAlignment="1">
      <alignment horizontal="center" vertical="top" wrapText="1"/>
    </xf>
    <xf numFmtId="1" fontId="25" fillId="2" borderId="1" xfId="0" applyNumberFormat="1" applyFont="1" applyFill="1" applyBorder="1" applyAlignment="1">
      <alignment horizontal="center" vertical="top" shrinkToFit="1"/>
    </xf>
    <xf numFmtId="1" fontId="24" fillId="2" borderId="1" xfId="0" applyNumberFormat="1" applyFont="1" applyFill="1" applyBorder="1" applyAlignment="1">
      <alignment horizontal="center" vertical="top" shrinkToFit="1"/>
    </xf>
    <xf numFmtId="1" fontId="27" fillId="2" borderId="1" xfId="0" applyNumberFormat="1" applyFont="1" applyFill="1" applyBorder="1" applyAlignment="1">
      <alignment horizontal="center" vertical="top" shrinkToFit="1"/>
    </xf>
    <xf numFmtId="0" fontId="25" fillId="2" borderId="2" xfId="0" applyFont="1" applyFill="1" applyBorder="1" applyAlignment="1">
      <alignment horizontal="center" vertical="top" wrapText="1"/>
    </xf>
    <xf numFmtId="0" fontId="27" fillId="2" borderId="1" xfId="0" applyFont="1" applyFill="1" applyBorder="1" applyAlignment="1">
      <alignment horizontal="center" vertical="top" wrapText="1"/>
    </xf>
    <xf numFmtId="1" fontId="26" fillId="2" borderId="15" xfId="0" applyNumberFormat="1" applyFont="1" applyFill="1" applyBorder="1" applyAlignment="1">
      <alignment horizontal="center" vertical="top" shrinkToFit="1"/>
    </xf>
    <xf numFmtId="0" fontId="26" fillId="2" borderId="1" xfId="0" applyFont="1" applyFill="1" applyBorder="1" applyAlignment="1">
      <alignment horizontal="center" vertical="top" wrapText="1"/>
    </xf>
    <xf numFmtId="1" fontId="26" fillId="2" borderId="1" xfId="0" applyNumberFormat="1" applyFont="1" applyFill="1" applyBorder="1" applyAlignment="1">
      <alignment horizontal="center" vertical="top" shrinkToFit="1"/>
    </xf>
    <xf numFmtId="0" fontId="26" fillId="2" borderId="0" xfId="0" applyFont="1" applyFill="1" applyAlignment="1">
      <alignment horizontal="left" vertical="top"/>
    </xf>
    <xf numFmtId="0" fontId="11" fillId="0" borderId="51" xfId="0" applyFont="1" applyBorder="1" applyAlignment="1">
      <alignment horizontal="center" vertical="center" wrapText="1"/>
    </xf>
    <xf numFmtId="0" fontId="11" fillId="0" borderId="44" xfId="0" applyFont="1" applyBorder="1" applyAlignment="1">
      <alignment horizontal="center" vertical="center" wrapText="1"/>
    </xf>
    <xf numFmtId="0" fontId="26" fillId="2" borderId="13" xfId="0" applyFont="1" applyFill="1" applyBorder="1" applyAlignment="1">
      <alignment horizontal="center" vertical="center" wrapText="1"/>
    </xf>
    <xf numFmtId="0" fontId="26" fillId="2" borderId="14" xfId="0" applyFont="1" applyFill="1" applyBorder="1" applyAlignment="1">
      <alignment horizontal="center" vertical="center" wrapText="1"/>
    </xf>
    <xf numFmtId="1" fontId="24" fillId="2" borderId="2" xfId="0" applyNumberFormat="1" applyFont="1" applyFill="1" applyBorder="1" applyAlignment="1">
      <alignment horizontal="center" vertical="top" shrinkToFit="1"/>
    </xf>
    <xf numFmtId="0" fontId="24" fillId="2" borderId="1" xfId="0" applyFont="1" applyFill="1" applyBorder="1" applyAlignment="1">
      <alignment horizontal="left" vertical="top"/>
    </xf>
    <xf numFmtId="1" fontId="24" fillId="2" borderId="1" xfId="0" applyNumberFormat="1" applyFont="1" applyFill="1" applyBorder="1" applyAlignment="1">
      <alignment horizontal="center" vertical="center"/>
    </xf>
    <xf numFmtId="0" fontId="28" fillId="0" borderId="0" xfId="0" applyFont="1" applyAlignment="1">
      <alignment horizontal="center" vertical="center"/>
    </xf>
    <xf numFmtId="1" fontId="15" fillId="2" borderId="4" xfId="0" applyNumberFormat="1" applyFont="1" applyFill="1" applyBorder="1" applyAlignment="1">
      <alignment horizontal="center" vertical="top" shrinkToFit="1"/>
    </xf>
    <xf numFmtId="0" fontId="16" fillId="2" borderId="17" xfId="0" applyFont="1" applyFill="1" applyBorder="1" applyAlignment="1">
      <alignment horizontal="center" vertical="top" wrapText="1"/>
    </xf>
    <xf numFmtId="1" fontId="15" fillId="2" borderId="70" xfId="0" applyNumberFormat="1" applyFont="1" applyFill="1" applyBorder="1" applyAlignment="1">
      <alignment horizontal="center" vertical="top" shrinkToFit="1"/>
    </xf>
    <xf numFmtId="0" fontId="17" fillId="2" borderId="71" xfId="0" applyFont="1" applyFill="1" applyBorder="1" applyAlignment="1">
      <alignment horizontal="center" vertical="top" wrapText="1"/>
    </xf>
    <xf numFmtId="1" fontId="17" fillId="2" borderId="72" xfId="0" applyNumberFormat="1" applyFont="1" applyFill="1" applyBorder="1" applyAlignment="1">
      <alignment horizontal="center" vertical="top" wrapText="1"/>
    </xf>
    <xf numFmtId="169" fontId="7" fillId="2" borderId="1" xfId="0" applyNumberFormat="1" applyFont="1" applyFill="1" applyBorder="1"/>
    <xf numFmtId="169" fontId="7" fillId="2" borderId="0" xfId="0" applyNumberFormat="1" applyFont="1" applyFill="1"/>
    <xf numFmtId="0" fontId="9"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169" fontId="7" fillId="0" borderId="1" xfId="0" applyNumberFormat="1" applyFont="1" applyBorder="1" applyAlignment="1">
      <alignment horizontal="center" vertical="center"/>
    </xf>
    <xf numFmtId="167" fontId="7" fillId="0" borderId="1" xfId="1" applyNumberFormat="1" applyFont="1" applyFill="1" applyBorder="1" applyAlignment="1">
      <alignment horizontal="center" vertical="center" wrapText="1"/>
    </xf>
    <xf numFmtId="0" fontId="10" fillId="0" borderId="1" xfId="0" applyFont="1" applyBorder="1" applyAlignment="1">
      <alignment horizontal="center" vertical="center"/>
    </xf>
    <xf numFmtId="1" fontId="10"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0" fontId="8" fillId="0" borderId="1" xfId="0" applyFont="1" applyBorder="1" applyAlignment="1">
      <alignment horizontal="left" vertical="top" wrapText="1"/>
    </xf>
    <xf numFmtId="0" fontId="28" fillId="0" borderId="1" xfId="0" applyFont="1" applyBorder="1" applyAlignment="1">
      <alignment horizontal="center" vertical="center"/>
    </xf>
    <xf numFmtId="0" fontId="7" fillId="2" borderId="1" xfId="0" applyFont="1" applyFill="1" applyBorder="1" applyAlignment="1">
      <alignment horizontal="center" vertical="center" wrapText="1"/>
    </xf>
    <xf numFmtId="169" fontId="31" fillId="17" borderId="1" xfId="0" applyNumberFormat="1" applyFont="1" applyFill="1" applyBorder="1"/>
    <xf numFmtId="0" fontId="7" fillId="0" borderId="26" xfId="0" applyFont="1" applyBorder="1" applyAlignment="1">
      <alignment horizontal="center" vertical="center"/>
    </xf>
    <xf numFmtId="0" fontId="7" fillId="0" borderId="28" xfId="0" applyFont="1" applyBorder="1" applyAlignment="1">
      <alignment horizontal="center" vertical="center"/>
    </xf>
    <xf numFmtId="166" fontId="7" fillId="0" borderId="25" xfId="0" applyNumberFormat="1" applyFont="1" applyBorder="1" applyAlignment="1">
      <alignment horizontal="center" vertical="center"/>
    </xf>
    <xf numFmtId="166" fontId="7" fillId="0" borderId="6" xfId="0" applyNumberFormat="1" applyFont="1" applyBorder="1" applyAlignment="1">
      <alignment horizontal="center" vertical="center"/>
    </xf>
    <xf numFmtId="0" fontId="7" fillId="0" borderId="25" xfId="0" applyFont="1" applyBorder="1" applyAlignment="1">
      <alignment horizontal="center" vertical="center"/>
    </xf>
    <xf numFmtId="0" fontId="7" fillId="0" borderId="6" xfId="0" applyFont="1" applyBorder="1" applyAlignment="1">
      <alignment horizontal="center" vertical="center"/>
    </xf>
    <xf numFmtId="0" fontId="11" fillId="9" borderId="34" xfId="0" applyFont="1" applyFill="1" applyBorder="1" applyAlignment="1">
      <alignment horizontal="center" vertical="center"/>
    </xf>
    <xf numFmtId="0" fontId="11" fillId="9" borderId="35" xfId="0" applyFont="1" applyFill="1" applyBorder="1" applyAlignment="1">
      <alignment horizontal="center" vertical="center"/>
    </xf>
    <xf numFmtId="0" fontId="11" fillId="9" borderId="36" xfId="0" applyFont="1" applyFill="1" applyBorder="1" applyAlignment="1">
      <alignment horizontal="center" vertical="center"/>
    </xf>
    <xf numFmtId="0" fontId="11" fillId="9" borderId="26" xfId="0" applyFont="1" applyFill="1" applyBorder="1" applyAlignment="1">
      <alignment horizontal="center" vertical="center" wrapText="1"/>
    </xf>
    <xf numFmtId="0" fontId="11" fillId="9" borderId="30" xfId="0" applyFont="1" applyFill="1" applyBorder="1" applyAlignment="1">
      <alignment horizontal="center" vertical="center" wrapText="1"/>
    </xf>
    <xf numFmtId="0" fontId="11" fillId="9" borderId="62" xfId="0" applyFont="1" applyFill="1" applyBorder="1" applyAlignment="1">
      <alignment horizontal="center" vertical="center" wrapText="1"/>
    </xf>
    <xf numFmtId="0" fontId="11" fillId="9" borderId="61" xfId="0" applyFont="1" applyFill="1" applyBorder="1" applyAlignment="1">
      <alignment horizontal="center" vertical="center" wrapText="1"/>
    </xf>
    <xf numFmtId="0" fontId="11" fillId="9" borderId="25" xfId="0" applyFont="1" applyFill="1" applyBorder="1" applyAlignment="1">
      <alignment horizontal="center" vertical="center" wrapText="1"/>
    </xf>
    <xf numFmtId="0" fontId="11" fillId="9" borderId="31" xfId="0" applyFont="1" applyFill="1" applyBorder="1" applyAlignment="1">
      <alignment horizontal="center" vertical="center" wrapText="1"/>
    </xf>
    <xf numFmtId="0" fontId="11" fillId="9" borderId="58" xfId="0" applyFont="1" applyFill="1" applyBorder="1" applyAlignment="1">
      <alignment horizontal="center" vertical="center" wrapText="1"/>
    </xf>
    <xf numFmtId="0" fontId="11" fillId="9" borderId="42" xfId="0" applyFont="1" applyFill="1" applyBorder="1" applyAlignment="1">
      <alignment horizontal="center" vertical="center" wrapText="1"/>
    </xf>
    <xf numFmtId="0" fontId="7" fillId="0" borderId="30" xfId="0" applyFont="1" applyBorder="1" applyAlignment="1">
      <alignment horizontal="center" vertical="center"/>
    </xf>
    <xf numFmtId="166" fontId="7" fillId="0" borderId="31" xfId="0" applyNumberFormat="1" applyFont="1" applyBorder="1" applyAlignment="1">
      <alignment horizontal="center" vertical="center"/>
    </xf>
    <xf numFmtId="0" fontId="7" fillId="0" borderId="31" xfId="0" applyFont="1" applyBorder="1" applyAlignment="1">
      <alignment horizontal="center" vertical="center"/>
    </xf>
    <xf numFmtId="166" fontId="7" fillId="17" borderId="25" xfId="0" applyNumberFormat="1" applyFont="1" applyFill="1" applyBorder="1" applyAlignment="1">
      <alignment horizontal="center" vertical="center"/>
    </xf>
    <xf numFmtId="166" fontId="7" fillId="17" borderId="6" xfId="0" applyNumberFormat="1" applyFont="1" applyFill="1" applyBorder="1" applyAlignment="1">
      <alignment horizontal="center" vertical="center"/>
    </xf>
    <xf numFmtId="166" fontId="7" fillId="17" borderId="31" xfId="0" applyNumberFormat="1" applyFont="1" applyFill="1" applyBorder="1" applyAlignment="1">
      <alignment horizontal="center" vertical="center"/>
    </xf>
    <xf numFmtId="0" fontId="11" fillId="9" borderId="55" xfId="0" applyFont="1" applyFill="1" applyBorder="1" applyAlignment="1">
      <alignment horizontal="center" vertical="center"/>
    </xf>
    <xf numFmtId="0" fontId="11" fillId="9" borderId="24" xfId="0" applyFont="1" applyFill="1" applyBorder="1" applyAlignment="1">
      <alignment horizontal="center" vertical="center"/>
    </xf>
    <xf numFmtId="0" fontId="11" fillId="0" borderId="45" xfId="0" applyFont="1" applyBorder="1" applyAlignment="1">
      <alignment horizontal="center" vertical="center"/>
    </xf>
    <xf numFmtId="0" fontId="11" fillId="0" borderId="55"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11" fillId="0" borderId="28" xfId="0" applyFont="1" applyBorder="1" applyAlignment="1">
      <alignment horizontal="center" vertical="center"/>
    </xf>
    <xf numFmtId="0" fontId="11" fillId="0" borderId="6" xfId="0" applyFont="1" applyBorder="1" applyAlignment="1">
      <alignment horizontal="center" vertical="center" wrapText="1"/>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43" xfId="0" applyFont="1" applyBorder="1" applyAlignment="1">
      <alignment horizontal="center" vertical="center"/>
    </xf>
    <xf numFmtId="0" fontId="11" fillId="0" borderId="6" xfId="0" applyFont="1" applyBorder="1" applyAlignment="1">
      <alignment horizontal="center" vertical="center"/>
    </xf>
    <xf numFmtId="0" fontId="7" fillId="0" borderId="53" xfId="0" applyFont="1" applyBorder="1" applyAlignment="1">
      <alignment horizontal="center" vertical="center"/>
    </xf>
    <xf numFmtId="0" fontId="7" fillId="0" borderId="52" xfId="0" applyFont="1" applyBorder="1" applyAlignment="1">
      <alignment horizontal="center" vertical="center"/>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7" fillId="18" borderId="5" xfId="0" applyFont="1" applyFill="1" applyBorder="1" applyAlignment="1">
      <alignment horizontal="center" vertical="center"/>
    </xf>
    <xf numFmtId="0" fontId="7" fillId="18" borderId="4" xfId="0" applyFont="1" applyFill="1" applyBorder="1" applyAlignment="1">
      <alignment horizontal="center" vertical="center"/>
    </xf>
    <xf numFmtId="0" fontId="10" fillId="18" borderId="23" xfId="0" applyFont="1" applyFill="1" applyBorder="1" applyAlignment="1">
      <alignment horizontal="center" vertical="center"/>
    </xf>
    <xf numFmtId="0" fontId="7" fillId="18" borderId="9" xfId="0" applyFont="1" applyFill="1" applyBorder="1" applyAlignment="1">
      <alignment horizontal="center" vertical="center"/>
    </xf>
    <xf numFmtId="0" fontId="7" fillId="18" borderId="12" xfId="0" applyFont="1" applyFill="1" applyBorder="1" applyAlignment="1">
      <alignment horizontal="center" vertical="center"/>
    </xf>
    <xf numFmtId="0" fontId="7" fillId="16" borderId="5" xfId="0" applyFont="1" applyFill="1" applyBorder="1" applyAlignment="1">
      <alignment horizontal="center" vertical="center"/>
    </xf>
    <xf numFmtId="0" fontId="7" fillId="16" borderId="4"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7" fillId="18" borderId="1" xfId="0" applyFont="1" applyFill="1" applyBorder="1" applyAlignment="1">
      <alignment horizontal="center" vertical="center"/>
    </xf>
    <xf numFmtId="0" fontId="18" fillId="0" borderId="18" xfId="0" applyFont="1" applyBorder="1" applyAlignment="1">
      <alignment horizontal="center" vertical="center"/>
    </xf>
    <xf numFmtId="0" fontId="18" fillId="0" borderId="27" xfId="0" applyFont="1" applyBorder="1" applyAlignment="1">
      <alignment horizontal="center" vertical="center"/>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2" borderId="0" xfId="0" applyFont="1" applyFill="1" applyAlignment="1">
      <alignment horizontal="center" vertical="center"/>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9" fillId="7" borderId="5" xfId="0" applyFont="1" applyFill="1" applyBorder="1" applyAlignment="1">
      <alignment horizontal="center" vertical="center"/>
    </xf>
    <xf numFmtId="0" fontId="19" fillId="7" borderId="4" xfId="0" applyFont="1" applyFill="1" applyBorder="1" applyAlignment="1">
      <alignment horizontal="center" vertical="center"/>
    </xf>
    <xf numFmtId="0" fontId="18" fillId="3" borderId="8" xfId="0" applyFont="1" applyFill="1" applyBorder="1" applyAlignment="1">
      <alignment horizontal="center" vertical="center" wrapText="1"/>
    </xf>
    <xf numFmtId="0" fontId="19" fillId="3" borderId="1" xfId="0" applyFont="1" applyFill="1" applyBorder="1" applyAlignment="1">
      <alignment horizontal="center"/>
    </xf>
    <xf numFmtId="0" fontId="19" fillId="4" borderId="1"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11" xfId="0" applyFont="1" applyFill="1" applyBorder="1" applyAlignment="1">
      <alignment horizontal="center" vertical="center"/>
    </xf>
    <xf numFmtId="0" fontId="20" fillId="6" borderId="5" xfId="0" applyFont="1" applyFill="1" applyBorder="1" applyAlignment="1">
      <alignment horizontal="center" vertical="center"/>
    </xf>
    <xf numFmtId="0" fontId="20" fillId="6" borderId="4" xfId="0" applyFont="1" applyFill="1" applyBorder="1" applyAlignment="1">
      <alignment horizontal="center" vertical="center"/>
    </xf>
    <xf numFmtId="0" fontId="19" fillId="3" borderId="1" xfId="0" applyFont="1" applyFill="1" applyBorder="1" applyAlignment="1">
      <alignment horizontal="center" vertical="center"/>
    </xf>
    <xf numFmtId="0" fontId="19" fillId="8" borderId="1" xfId="0" applyFont="1" applyFill="1" applyBorder="1" applyAlignment="1">
      <alignment horizontal="center" vertical="center"/>
    </xf>
    <xf numFmtId="0" fontId="19" fillId="9" borderId="5"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10" xfId="0" applyFont="1" applyFill="1" applyBorder="1" applyAlignment="1">
      <alignment horizontal="center" vertical="center"/>
    </xf>
    <xf numFmtId="0" fontId="19" fillId="9" borderId="11" xfId="0" applyFont="1" applyFill="1" applyBorder="1" applyAlignment="1">
      <alignment horizontal="center" vertical="center"/>
    </xf>
    <xf numFmtId="0" fontId="19" fillId="12" borderId="5" xfId="0" applyFont="1" applyFill="1" applyBorder="1" applyAlignment="1">
      <alignment horizontal="center" vertical="center"/>
    </xf>
    <xf numFmtId="0" fontId="19" fillId="12" borderId="4" xfId="0" applyFont="1" applyFill="1" applyBorder="1" applyAlignment="1">
      <alignment horizontal="center" vertical="center"/>
    </xf>
    <xf numFmtId="0" fontId="19" fillId="13" borderId="1" xfId="0" applyFont="1" applyFill="1" applyBorder="1" applyAlignment="1">
      <alignment horizontal="center" vertical="center"/>
    </xf>
    <xf numFmtId="0" fontId="19" fillId="14" borderId="1" xfId="0" applyFont="1" applyFill="1" applyBorder="1" applyAlignment="1">
      <alignment horizontal="center" vertical="center"/>
    </xf>
    <xf numFmtId="0" fontId="19" fillId="15" borderId="5" xfId="0" applyFont="1" applyFill="1" applyBorder="1" applyAlignment="1">
      <alignment horizontal="center" vertical="center"/>
    </xf>
    <xf numFmtId="0" fontId="19" fillId="15" borderId="4" xfId="0" applyFont="1" applyFill="1" applyBorder="1" applyAlignment="1">
      <alignment horizontal="center" vertical="center"/>
    </xf>
    <xf numFmtId="0" fontId="20" fillId="9" borderId="1" xfId="0" applyFont="1" applyFill="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9" fillId="9" borderId="1"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12" xfId="0" applyFont="1" applyFill="1" applyBorder="1" applyAlignment="1">
      <alignment horizontal="center" vertical="center"/>
    </xf>
    <xf numFmtId="0" fontId="19" fillId="16" borderId="9" xfId="0" applyFont="1" applyFill="1" applyBorder="1" applyAlignment="1">
      <alignment horizontal="center" vertical="center"/>
    </xf>
    <xf numFmtId="0" fontId="19" fillId="16" borderId="12"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4" xfId="0" applyFont="1" applyFill="1" applyBorder="1" applyAlignment="1">
      <alignment horizontal="center" vertical="center"/>
    </xf>
    <xf numFmtId="0" fontId="17" fillId="2"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45" xfId="0" applyFont="1" applyBorder="1" applyAlignment="1">
      <alignment horizontal="center"/>
    </xf>
    <xf numFmtId="0" fontId="11" fillId="0" borderId="20" xfId="0" applyFont="1" applyBorder="1" applyAlignment="1">
      <alignment horizontal="center"/>
    </xf>
    <xf numFmtId="0" fontId="11" fillId="0" borderId="46" xfId="0" applyFont="1" applyBorder="1" applyAlignment="1">
      <alignment horizontal="center"/>
    </xf>
    <xf numFmtId="0" fontId="11" fillId="0" borderId="34" xfId="0" applyFont="1" applyBorder="1" applyAlignment="1">
      <alignment horizontal="center"/>
    </xf>
    <xf numFmtId="0" fontId="11" fillId="0" borderId="35" xfId="0" applyFont="1" applyBorder="1" applyAlignment="1">
      <alignment horizontal="center"/>
    </xf>
    <xf numFmtId="0" fontId="11" fillId="0" borderId="36" xfId="0" applyFont="1" applyBorder="1" applyAlignment="1">
      <alignment horizontal="center"/>
    </xf>
    <xf numFmtId="168" fontId="11" fillId="0" borderId="34" xfId="0" applyNumberFormat="1" applyFont="1" applyBorder="1" applyAlignment="1">
      <alignment horizontal="right" vertical="center"/>
    </xf>
    <xf numFmtId="168" fontId="11" fillId="0" borderId="35" xfId="0" applyNumberFormat="1" applyFont="1" applyBorder="1" applyAlignment="1">
      <alignment horizontal="right"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1" xfId="0" applyFont="1" applyBorder="1" applyAlignment="1">
      <alignment horizontal="center" vertical="center" wrapText="1"/>
    </xf>
    <xf numFmtId="166" fontId="7" fillId="0" borderId="2" xfId="0" applyNumberFormat="1" applyFont="1" applyBorder="1" applyAlignment="1">
      <alignment horizontal="center" vertical="center"/>
    </xf>
    <xf numFmtId="166" fontId="7" fillId="0" borderId="8" xfId="0" applyNumberFormat="1" applyFont="1" applyBorder="1" applyAlignment="1">
      <alignment horizontal="center" vertical="center"/>
    </xf>
    <xf numFmtId="166" fontId="7" fillId="17" borderId="2" xfId="0" applyNumberFormat="1" applyFont="1" applyFill="1" applyBorder="1" applyAlignment="1">
      <alignment horizontal="center" vertical="center"/>
    </xf>
    <xf numFmtId="166" fontId="7" fillId="17" borderId="8" xfId="0" applyNumberFormat="1" applyFont="1" applyFill="1" applyBorder="1" applyAlignment="1">
      <alignment horizontal="center" vertical="center"/>
    </xf>
    <xf numFmtId="0" fontId="7" fillId="17" borderId="2"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7" fillId="17" borderId="6"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54" xfId="0" applyFont="1" applyFill="1" applyBorder="1" applyAlignment="1">
      <alignment horizontal="center" vertical="center" wrapText="1"/>
    </xf>
    <xf numFmtId="0" fontId="8" fillId="2" borderId="50" xfId="0" applyFont="1" applyFill="1" applyBorder="1" applyAlignment="1">
      <alignment horizontal="right" vertical="center" wrapText="1"/>
    </xf>
    <xf numFmtId="0" fontId="8" fillId="2" borderId="49" xfId="0" applyFont="1" applyFill="1" applyBorder="1" applyAlignment="1">
      <alignment horizontal="right" vertical="center" wrapText="1"/>
    </xf>
    <xf numFmtId="10" fontId="11" fillId="9" borderId="34" xfId="0" applyNumberFormat="1" applyFont="1" applyFill="1" applyBorder="1" applyAlignment="1">
      <alignment horizontal="center" vertical="center"/>
    </xf>
    <xf numFmtId="10" fontId="11" fillId="9" borderId="24" xfId="0" applyNumberFormat="1" applyFont="1" applyFill="1" applyBorder="1" applyAlignment="1">
      <alignment horizontal="center" vertical="center"/>
    </xf>
    <xf numFmtId="10" fontId="11" fillId="9" borderId="56" xfId="0" applyNumberFormat="1" applyFont="1" applyFill="1" applyBorder="1" applyAlignment="1">
      <alignment horizontal="center" vertical="center"/>
    </xf>
    <xf numFmtId="0" fontId="11" fillId="9" borderId="34" xfId="0" applyFont="1" applyFill="1" applyBorder="1" applyAlignment="1">
      <alignment horizontal="right" vertical="center"/>
    </xf>
    <xf numFmtId="0" fontId="11" fillId="9" borderId="35" xfId="0" applyFont="1" applyFill="1" applyBorder="1" applyAlignment="1">
      <alignment horizontal="right" vertical="center"/>
    </xf>
    <xf numFmtId="0" fontId="11" fillId="9" borderId="60" xfId="0" applyFont="1" applyFill="1" applyBorder="1" applyAlignment="1">
      <alignment horizontal="right" vertical="center"/>
    </xf>
    <xf numFmtId="0" fontId="11" fillId="9" borderId="51" xfId="0" applyFont="1" applyFill="1" applyBorder="1" applyAlignment="1">
      <alignment horizontal="center" vertical="center"/>
    </xf>
    <xf numFmtId="0" fontId="11" fillId="18" borderId="5" xfId="0" applyFont="1" applyFill="1" applyBorder="1" applyAlignment="1">
      <alignment horizontal="center" vertical="center"/>
    </xf>
    <xf numFmtId="0" fontId="11" fillId="18" borderId="3" xfId="0" applyFont="1" applyFill="1" applyBorder="1" applyAlignment="1">
      <alignment horizontal="center" vertical="center"/>
    </xf>
    <xf numFmtId="0" fontId="11" fillId="18" borderId="4" xfId="0" applyFont="1" applyFill="1" applyBorder="1" applyAlignment="1">
      <alignment horizontal="center" vertical="center"/>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58"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1" fillId="0" borderId="34" xfId="0" applyFont="1" applyBorder="1" applyAlignment="1">
      <alignment horizontal="right" vertical="center"/>
    </xf>
    <xf numFmtId="0" fontId="11" fillId="0" borderId="35" xfId="0" applyFont="1" applyBorder="1" applyAlignment="1">
      <alignment horizontal="right" vertical="center"/>
    </xf>
    <xf numFmtId="0" fontId="11" fillId="0" borderId="36" xfId="0" applyFont="1" applyBorder="1" applyAlignment="1">
      <alignment horizontal="right" vertical="center"/>
    </xf>
    <xf numFmtId="0" fontId="11" fillId="9" borderId="39" xfId="0" applyFont="1" applyFill="1" applyBorder="1" applyAlignment="1">
      <alignment horizontal="center" vertical="center"/>
    </xf>
    <xf numFmtId="0" fontId="11" fillId="9" borderId="40" xfId="0" applyFont="1" applyFill="1" applyBorder="1" applyAlignment="1">
      <alignment horizontal="center" vertical="center"/>
    </xf>
    <xf numFmtId="0" fontId="11" fillId="9" borderId="61" xfId="0" applyFont="1" applyFill="1" applyBorder="1" applyAlignment="1">
      <alignment horizontal="center" vertical="center"/>
    </xf>
    <xf numFmtId="0" fontId="11" fillId="9" borderId="53"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5" xfId="0" applyFont="1" applyFill="1" applyBorder="1" applyAlignment="1">
      <alignment horizontal="center" vertical="center"/>
    </xf>
    <xf numFmtId="0" fontId="11" fillId="9" borderId="4" xfId="0" applyFont="1" applyFill="1" applyBorder="1" applyAlignment="1">
      <alignment horizontal="center" vertical="center"/>
    </xf>
    <xf numFmtId="0" fontId="11" fillId="9" borderId="60" xfId="0" applyFont="1" applyFill="1" applyBorder="1" applyAlignment="1">
      <alignment horizontal="center" vertical="center"/>
    </xf>
  </cellXfs>
  <cellStyles count="4">
    <cellStyle name="Comma" xfId="1" builtinId="3"/>
    <cellStyle name="Currency" xfId="2" builtinId="4"/>
    <cellStyle name="Normal" xfId="0" builtinId="0"/>
    <cellStyle name="Normal 2 2" xfId="3" xr:uid="{628EBDE4-1B7C-4A18-9802-636131843F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C28C0-AA54-4D78-985A-9586BA54B67D}">
  <dimension ref="A1:I45"/>
  <sheetViews>
    <sheetView topLeftCell="B1" zoomScale="78" workbookViewId="0">
      <pane ySplit="2" topLeftCell="A39" activePane="bottomLeft" state="frozen"/>
      <selection pane="bottomLeft" activeCell="E46" sqref="E46"/>
    </sheetView>
  </sheetViews>
  <sheetFormatPr defaultColWidth="9" defaultRowHeight="15.5" x14ac:dyDescent="0.65"/>
  <cols>
    <col min="1" max="1" width="4.90625" style="4" bestFit="1" customWidth="1"/>
    <col min="2" max="2" width="120.1796875" style="4" bestFit="1" customWidth="1"/>
    <col min="3" max="3" width="4.6328125" style="4" bestFit="1" customWidth="1"/>
    <col min="4" max="4" width="9.6328125" style="4" bestFit="1" customWidth="1"/>
    <col min="5" max="5" width="22.54296875" style="4" bestFit="1" customWidth="1"/>
    <col min="6" max="6" width="15" style="4" bestFit="1" customWidth="1"/>
    <col min="7" max="7" width="48.453125" style="4" bestFit="1" customWidth="1"/>
    <col min="8" max="8" width="5.36328125" style="4" bestFit="1" customWidth="1"/>
    <col min="9" max="16384" width="9" style="4"/>
  </cols>
  <sheetData>
    <row r="1" spans="1:7" s="31" customFormat="1" ht="29" customHeight="1" x14ac:dyDescent="0.35">
      <c r="A1" s="328" t="s">
        <v>378</v>
      </c>
      <c r="B1" s="328"/>
      <c r="C1" s="328"/>
      <c r="D1" s="328"/>
      <c r="E1" s="328"/>
      <c r="F1" s="328"/>
      <c r="G1" s="328"/>
    </row>
    <row r="2" spans="1:7" x14ac:dyDescent="0.65">
      <c r="A2" s="104" t="s">
        <v>262</v>
      </c>
      <c r="B2" s="104" t="s">
        <v>263</v>
      </c>
      <c r="C2" s="104" t="s">
        <v>264</v>
      </c>
      <c r="D2" s="104" t="s">
        <v>397</v>
      </c>
      <c r="E2" s="104" t="s">
        <v>421</v>
      </c>
      <c r="F2" s="104" t="s">
        <v>422</v>
      </c>
      <c r="G2" s="104" t="s">
        <v>399</v>
      </c>
    </row>
    <row r="3" spans="1:7" x14ac:dyDescent="0.65">
      <c r="A3" s="104">
        <v>1</v>
      </c>
      <c r="B3" s="105" t="s">
        <v>266</v>
      </c>
      <c r="C3" s="104"/>
      <c r="D3" s="106"/>
      <c r="E3" s="287"/>
      <c r="F3" s="287"/>
      <c r="G3" s="106"/>
    </row>
    <row r="4" spans="1:7" x14ac:dyDescent="0.65">
      <c r="A4" s="18">
        <v>1.1000000000000001</v>
      </c>
      <c r="B4" s="107" t="s">
        <v>267</v>
      </c>
      <c r="C4" s="18" t="s">
        <v>268</v>
      </c>
      <c r="D4" s="49">
        <v>1050</v>
      </c>
      <c r="E4" s="292"/>
      <c r="F4" s="292"/>
      <c r="G4" s="110" t="s">
        <v>400</v>
      </c>
    </row>
    <row r="5" spans="1:7" x14ac:dyDescent="0.65">
      <c r="A5" s="18">
        <v>1.2</v>
      </c>
      <c r="B5" s="109" t="s">
        <v>413</v>
      </c>
      <c r="C5" s="18" t="s">
        <v>269</v>
      </c>
      <c r="D5" s="49">
        <v>26500</v>
      </c>
      <c r="E5" s="292"/>
      <c r="F5" s="292"/>
      <c r="G5" s="108" t="s">
        <v>401</v>
      </c>
    </row>
    <row r="6" spans="1:7" x14ac:dyDescent="0.65">
      <c r="A6" s="18">
        <v>1.3</v>
      </c>
      <c r="B6" s="107" t="s">
        <v>270</v>
      </c>
      <c r="C6" s="18" t="s">
        <v>269</v>
      </c>
      <c r="D6" s="49">
        <v>150</v>
      </c>
      <c r="E6" s="292"/>
      <c r="F6" s="292"/>
      <c r="G6" s="108" t="s">
        <v>406</v>
      </c>
    </row>
    <row r="7" spans="1:7" x14ac:dyDescent="0.65">
      <c r="A7" s="18">
        <v>1.4</v>
      </c>
      <c r="B7" s="109" t="s">
        <v>271</v>
      </c>
      <c r="C7" s="18" t="s">
        <v>268</v>
      </c>
      <c r="D7" s="49">
        <v>100</v>
      </c>
      <c r="E7" s="292"/>
      <c r="F7" s="292"/>
      <c r="G7" s="108" t="s">
        <v>402</v>
      </c>
    </row>
    <row r="8" spans="1:7" x14ac:dyDescent="0.65">
      <c r="A8" s="104">
        <v>2</v>
      </c>
      <c r="B8" s="111" t="s">
        <v>272</v>
      </c>
      <c r="C8" s="18"/>
      <c r="D8" s="49"/>
      <c r="E8" s="292"/>
      <c r="F8" s="292"/>
      <c r="G8" s="108"/>
    </row>
    <row r="9" spans="1:7" ht="139.5" x14ac:dyDescent="0.65">
      <c r="A9" s="18">
        <v>2.1</v>
      </c>
      <c r="B9" s="109" t="s">
        <v>375</v>
      </c>
      <c r="C9" s="18" t="s">
        <v>273</v>
      </c>
      <c r="D9" s="49">
        <v>35</v>
      </c>
      <c r="E9" s="292"/>
      <c r="F9" s="292"/>
      <c r="G9" s="110"/>
    </row>
    <row r="10" spans="1:7" ht="157.5" customHeight="1" x14ac:dyDescent="0.65">
      <c r="A10" s="18">
        <v>2.2000000000000002</v>
      </c>
      <c r="B10" s="109" t="s">
        <v>376</v>
      </c>
      <c r="C10" s="18" t="s">
        <v>273</v>
      </c>
      <c r="D10" s="49">
        <v>5</v>
      </c>
      <c r="E10" s="292"/>
      <c r="F10" s="292"/>
      <c r="G10" s="110"/>
    </row>
    <row r="11" spans="1:7" ht="158" customHeight="1" x14ac:dyDescent="0.65">
      <c r="A11" s="18">
        <v>2.2999999999999998</v>
      </c>
      <c r="B11" s="109" t="s">
        <v>377</v>
      </c>
      <c r="C11" s="18" t="s">
        <v>273</v>
      </c>
      <c r="D11" s="49">
        <v>5</v>
      </c>
      <c r="E11" s="292"/>
      <c r="F11" s="292"/>
      <c r="G11" s="110"/>
    </row>
    <row r="12" spans="1:7" x14ac:dyDescent="0.65">
      <c r="A12" s="104">
        <v>3</v>
      </c>
      <c r="B12" s="111" t="s">
        <v>274</v>
      </c>
      <c r="C12" s="18"/>
      <c r="D12" s="49"/>
      <c r="E12" s="292"/>
      <c r="F12" s="292"/>
      <c r="G12" s="108"/>
    </row>
    <row r="13" spans="1:7" ht="62" x14ac:dyDescent="0.65">
      <c r="A13" s="18">
        <v>3.1</v>
      </c>
      <c r="B13" s="109" t="s">
        <v>414</v>
      </c>
      <c r="C13" s="18" t="s">
        <v>273</v>
      </c>
      <c r="D13" s="49">
        <v>40</v>
      </c>
      <c r="E13" s="292"/>
      <c r="F13" s="292"/>
      <c r="G13" s="110" t="s">
        <v>404</v>
      </c>
    </row>
    <row r="14" spans="1:7" ht="294.5" x14ac:dyDescent="0.65">
      <c r="A14" s="18">
        <v>3.2</v>
      </c>
      <c r="B14" s="109" t="s">
        <v>275</v>
      </c>
      <c r="C14" s="18" t="s">
        <v>273</v>
      </c>
      <c r="D14" s="49">
        <v>900</v>
      </c>
      <c r="E14" s="292"/>
      <c r="F14" s="292"/>
      <c r="G14" s="110" t="s">
        <v>405</v>
      </c>
    </row>
    <row r="15" spans="1:7" ht="294.5" x14ac:dyDescent="0.65">
      <c r="A15" s="18">
        <v>3.3</v>
      </c>
      <c r="B15" s="109" t="s">
        <v>276</v>
      </c>
      <c r="C15" s="18" t="s">
        <v>273</v>
      </c>
      <c r="D15" s="49">
        <v>930</v>
      </c>
      <c r="E15" s="292"/>
      <c r="F15" s="292"/>
      <c r="G15" s="110" t="s">
        <v>405</v>
      </c>
    </row>
    <row r="16" spans="1:7" ht="294.5" x14ac:dyDescent="0.65">
      <c r="A16" s="18">
        <v>3.4</v>
      </c>
      <c r="B16" s="109" t="s">
        <v>277</v>
      </c>
      <c r="C16" s="18" t="s">
        <v>273</v>
      </c>
      <c r="D16" s="49">
        <v>960</v>
      </c>
      <c r="E16" s="292"/>
      <c r="F16" s="292"/>
      <c r="G16" s="110" t="s">
        <v>405</v>
      </c>
    </row>
    <row r="17" spans="1:9" ht="294.5" x14ac:dyDescent="0.65">
      <c r="A17" s="18">
        <v>3.5</v>
      </c>
      <c r="B17" s="109" t="s">
        <v>278</v>
      </c>
      <c r="C17" s="18" t="s">
        <v>273</v>
      </c>
      <c r="D17" s="294">
        <v>125</v>
      </c>
      <c r="E17" s="292"/>
      <c r="F17" s="292"/>
      <c r="G17" s="110" t="s">
        <v>405</v>
      </c>
    </row>
    <row r="18" spans="1:9" ht="108.5" x14ac:dyDescent="0.65">
      <c r="A18" s="18">
        <v>3.6</v>
      </c>
      <c r="B18" s="109" t="s">
        <v>279</v>
      </c>
      <c r="C18" s="18" t="s">
        <v>273</v>
      </c>
      <c r="D18" s="295">
        <v>140</v>
      </c>
      <c r="E18" s="292"/>
      <c r="F18" s="292"/>
      <c r="G18" s="110" t="s">
        <v>403</v>
      </c>
    </row>
    <row r="19" spans="1:9" x14ac:dyDescent="0.65">
      <c r="A19" s="104">
        <v>4</v>
      </c>
      <c r="B19" s="111" t="s">
        <v>280</v>
      </c>
      <c r="C19" s="18"/>
      <c r="D19" s="49"/>
      <c r="E19" s="292"/>
      <c r="F19" s="292"/>
      <c r="G19" s="108"/>
    </row>
    <row r="20" spans="1:9" ht="62" x14ac:dyDescent="0.65">
      <c r="A20" s="18">
        <v>4.0999999999999996</v>
      </c>
      <c r="B20" s="109" t="s">
        <v>415</v>
      </c>
      <c r="C20" s="18" t="s">
        <v>273</v>
      </c>
      <c r="D20" s="296">
        <v>40</v>
      </c>
      <c r="E20" s="292"/>
      <c r="F20" s="292"/>
      <c r="G20" s="110" t="s">
        <v>404</v>
      </c>
    </row>
    <row r="21" spans="1:9" ht="62" x14ac:dyDescent="0.65">
      <c r="A21" s="18">
        <v>4.2</v>
      </c>
      <c r="B21" s="109" t="s">
        <v>418</v>
      </c>
      <c r="C21" s="18" t="s">
        <v>273</v>
      </c>
      <c r="D21" s="296">
        <v>300</v>
      </c>
      <c r="E21" s="292"/>
      <c r="F21" s="292"/>
      <c r="G21" s="110"/>
    </row>
    <row r="22" spans="1:9" ht="46.5" x14ac:dyDescent="0.65">
      <c r="A22" s="18">
        <v>4.3</v>
      </c>
      <c r="B22" s="111" t="s">
        <v>417</v>
      </c>
      <c r="C22" s="18" t="s">
        <v>273</v>
      </c>
      <c r="D22" s="49">
        <v>686</v>
      </c>
      <c r="E22" s="292"/>
      <c r="F22" s="292"/>
      <c r="G22" s="110"/>
    </row>
    <row r="23" spans="1:9" ht="46.5" x14ac:dyDescent="0.65">
      <c r="A23" s="18">
        <v>4.4000000000000004</v>
      </c>
      <c r="B23" s="111" t="s">
        <v>416</v>
      </c>
      <c r="C23" s="18" t="s">
        <v>273</v>
      </c>
      <c r="D23" s="49">
        <v>1690</v>
      </c>
      <c r="E23" s="292"/>
      <c r="F23" s="292"/>
      <c r="G23" s="110"/>
    </row>
    <row r="24" spans="1:9" x14ac:dyDescent="0.65">
      <c r="A24" s="18">
        <v>5</v>
      </c>
      <c r="B24" s="111" t="s">
        <v>281</v>
      </c>
      <c r="C24" s="18"/>
      <c r="D24" s="49"/>
      <c r="E24" s="292"/>
      <c r="F24" s="292"/>
      <c r="G24" s="110"/>
    </row>
    <row r="25" spans="1:9" ht="31" x14ac:dyDescent="0.65">
      <c r="A25" s="18">
        <v>5.0999999999999996</v>
      </c>
      <c r="B25" s="109" t="s">
        <v>282</v>
      </c>
      <c r="C25" s="18" t="s">
        <v>283</v>
      </c>
      <c r="D25" s="298">
        <v>8500</v>
      </c>
      <c r="E25" s="292"/>
      <c r="F25" s="292"/>
      <c r="G25" s="110" t="s">
        <v>403</v>
      </c>
      <c r="H25" s="281"/>
      <c r="I25" s="33"/>
    </row>
    <row r="26" spans="1:9" ht="31" x14ac:dyDescent="0.65">
      <c r="A26" s="18">
        <v>5.2</v>
      </c>
      <c r="B26" s="109" t="s">
        <v>284</v>
      </c>
      <c r="C26" s="18" t="s">
        <v>283</v>
      </c>
      <c r="D26" s="298">
        <v>9500</v>
      </c>
      <c r="E26" s="292"/>
      <c r="F26" s="292"/>
      <c r="G26" s="110" t="s">
        <v>403</v>
      </c>
      <c r="H26" s="281"/>
      <c r="I26" s="33"/>
    </row>
    <row r="27" spans="1:9" ht="31" x14ac:dyDescent="0.65">
      <c r="A27" s="18">
        <v>5.3</v>
      </c>
      <c r="B27" s="109" t="s">
        <v>285</v>
      </c>
      <c r="C27" s="18" t="s">
        <v>283</v>
      </c>
      <c r="D27" s="298">
        <v>11700</v>
      </c>
      <c r="E27" s="292"/>
      <c r="F27" s="292"/>
      <c r="G27" s="110" t="s">
        <v>403</v>
      </c>
      <c r="H27" s="281"/>
      <c r="I27" s="33"/>
    </row>
    <row r="28" spans="1:9" ht="31" x14ac:dyDescent="0.65">
      <c r="A28" s="18">
        <v>5.4</v>
      </c>
      <c r="B28" s="109" t="s">
        <v>286</v>
      </c>
      <c r="C28" s="18" t="s">
        <v>283</v>
      </c>
      <c r="D28" s="298">
        <v>15200</v>
      </c>
      <c r="E28" s="292"/>
      <c r="F28" s="292"/>
      <c r="G28" s="110" t="s">
        <v>403</v>
      </c>
      <c r="H28" s="281"/>
      <c r="I28" s="33"/>
    </row>
    <row r="29" spans="1:9" ht="31" x14ac:dyDescent="0.65">
      <c r="A29" s="18">
        <v>5.5</v>
      </c>
      <c r="B29" s="109" t="s">
        <v>287</v>
      </c>
      <c r="C29" s="18" t="s">
        <v>283</v>
      </c>
      <c r="D29" s="298">
        <v>9600</v>
      </c>
      <c r="E29" s="292"/>
      <c r="F29" s="292"/>
      <c r="G29" s="110" t="s">
        <v>403</v>
      </c>
      <c r="H29" s="281"/>
      <c r="I29" s="33"/>
    </row>
    <row r="30" spans="1:9" ht="31" x14ac:dyDescent="0.65">
      <c r="A30" s="18">
        <v>5.6</v>
      </c>
      <c r="B30" s="109" t="s">
        <v>288</v>
      </c>
      <c r="C30" s="18" t="s">
        <v>283</v>
      </c>
      <c r="D30" s="298">
        <v>2200</v>
      </c>
      <c r="E30" s="292"/>
      <c r="F30" s="292"/>
      <c r="G30" s="110" t="s">
        <v>403</v>
      </c>
      <c r="H30" s="281"/>
      <c r="I30" s="33"/>
    </row>
    <row r="31" spans="1:9" ht="31" x14ac:dyDescent="0.65">
      <c r="A31" s="18">
        <v>5.7</v>
      </c>
      <c r="B31" s="109" t="s">
        <v>289</v>
      </c>
      <c r="C31" s="18" t="s">
        <v>269</v>
      </c>
      <c r="D31" s="298">
        <v>26000</v>
      </c>
      <c r="E31" s="292"/>
      <c r="F31" s="292"/>
      <c r="G31" s="110" t="s">
        <v>403</v>
      </c>
      <c r="H31" s="281"/>
      <c r="I31" s="33"/>
    </row>
    <row r="32" spans="1:9" ht="62" x14ac:dyDescent="0.65">
      <c r="A32" s="18">
        <v>5.8</v>
      </c>
      <c r="B32" s="109" t="s">
        <v>290</v>
      </c>
      <c r="C32" s="18" t="s">
        <v>269</v>
      </c>
      <c r="D32" s="49">
        <v>19400</v>
      </c>
      <c r="E32" s="292"/>
      <c r="F32" s="292"/>
      <c r="G32" s="110" t="s">
        <v>403</v>
      </c>
    </row>
    <row r="33" spans="1:7" ht="62" x14ac:dyDescent="0.65">
      <c r="A33" s="112">
        <v>5.9</v>
      </c>
      <c r="B33" s="109" t="s">
        <v>291</v>
      </c>
      <c r="C33" s="18" t="s">
        <v>269</v>
      </c>
      <c r="D33" s="49">
        <v>15000</v>
      </c>
      <c r="E33" s="292"/>
      <c r="F33" s="292"/>
      <c r="G33" s="110" t="s">
        <v>403</v>
      </c>
    </row>
    <row r="34" spans="1:7" ht="62" x14ac:dyDescent="0.65">
      <c r="A34" s="18">
        <v>5.0999999999999996</v>
      </c>
      <c r="B34" s="109" t="s">
        <v>292</v>
      </c>
      <c r="C34" s="18" t="s">
        <v>283</v>
      </c>
      <c r="D34" s="49">
        <v>24000</v>
      </c>
      <c r="E34" s="292"/>
      <c r="F34" s="292"/>
      <c r="G34" s="110" t="s">
        <v>403</v>
      </c>
    </row>
    <row r="35" spans="1:7" ht="46.5" x14ac:dyDescent="0.65">
      <c r="A35" s="18">
        <v>5.1100000000000003</v>
      </c>
      <c r="B35" s="109" t="s">
        <v>293</v>
      </c>
      <c r="C35" s="113" t="s">
        <v>294</v>
      </c>
      <c r="D35" s="49">
        <v>1700</v>
      </c>
      <c r="E35" s="292"/>
      <c r="F35" s="292"/>
      <c r="G35" s="110" t="s">
        <v>403</v>
      </c>
    </row>
    <row r="36" spans="1:7" ht="62" x14ac:dyDescent="0.65">
      <c r="A36" s="18">
        <v>5.12</v>
      </c>
      <c r="B36" s="109" t="s">
        <v>398</v>
      </c>
      <c r="C36" s="113" t="s">
        <v>396</v>
      </c>
      <c r="D36" s="296">
        <v>2600</v>
      </c>
      <c r="E36" s="292"/>
      <c r="F36" s="292"/>
      <c r="G36" s="110"/>
    </row>
    <row r="37" spans="1:7" s="33" customFormat="1" ht="46.5" x14ac:dyDescent="0.65">
      <c r="A37" s="289">
        <v>5.13</v>
      </c>
      <c r="B37" s="290" t="s">
        <v>295</v>
      </c>
      <c r="C37" s="291" t="s">
        <v>283</v>
      </c>
      <c r="D37" s="49">
        <v>0</v>
      </c>
      <c r="E37" s="292"/>
      <c r="F37" s="292"/>
      <c r="G37" s="293" t="s">
        <v>419</v>
      </c>
    </row>
    <row r="38" spans="1:7" ht="77.5" x14ac:dyDescent="0.65">
      <c r="A38" s="18">
        <v>5.14</v>
      </c>
      <c r="B38" s="109" t="s">
        <v>408</v>
      </c>
      <c r="C38" s="113" t="s">
        <v>273</v>
      </c>
      <c r="D38" s="49">
        <v>5</v>
      </c>
      <c r="E38" s="292"/>
      <c r="F38" s="292"/>
      <c r="G38" s="110"/>
    </row>
    <row r="39" spans="1:7" s="33" customFormat="1" x14ac:dyDescent="0.65">
      <c r="A39" s="289">
        <v>6</v>
      </c>
      <c r="B39" s="297" t="s">
        <v>407</v>
      </c>
      <c r="C39" s="289"/>
      <c r="D39" s="49"/>
      <c r="E39" s="292"/>
      <c r="F39" s="292"/>
      <c r="G39" s="293"/>
    </row>
    <row r="40" spans="1:7" ht="46.5" x14ac:dyDescent="0.65">
      <c r="A40" s="18">
        <v>6.1</v>
      </c>
      <c r="B40" s="109" t="s">
        <v>409</v>
      </c>
      <c r="C40" s="113" t="s">
        <v>273</v>
      </c>
      <c r="D40" s="49">
        <v>20</v>
      </c>
      <c r="E40" s="292"/>
      <c r="F40" s="292"/>
      <c r="G40" s="19" t="s">
        <v>412</v>
      </c>
    </row>
    <row r="41" spans="1:7" ht="46.5" x14ac:dyDescent="0.65">
      <c r="A41" s="18">
        <v>6.2</v>
      </c>
      <c r="B41" s="109" t="s">
        <v>410</v>
      </c>
      <c r="C41" s="113" t="s">
        <v>273</v>
      </c>
      <c r="D41" s="49">
        <v>20</v>
      </c>
      <c r="E41" s="292"/>
      <c r="F41" s="292"/>
      <c r="G41" s="19" t="s">
        <v>412</v>
      </c>
    </row>
    <row r="42" spans="1:7" ht="108.5" x14ac:dyDescent="0.65">
      <c r="A42" s="18">
        <v>6.3</v>
      </c>
      <c r="B42" s="109" t="s">
        <v>411</v>
      </c>
      <c r="C42" s="113" t="s">
        <v>273</v>
      </c>
      <c r="D42" s="49">
        <v>35</v>
      </c>
      <c r="E42" s="292"/>
      <c r="F42" s="292"/>
      <c r="G42" s="299" t="s">
        <v>420</v>
      </c>
    </row>
    <row r="43" spans="1:7" ht="24.5" customHeight="1" x14ac:dyDescent="0.95">
      <c r="E43" s="300" t="s">
        <v>423</v>
      </c>
      <c r="F43" s="300">
        <f>SUM(F4:F42)</f>
        <v>0</v>
      </c>
    </row>
    <row r="45" spans="1:7" x14ac:dyDescent="0.65">
      <c r="F45" s="288"/>
    </row>
  </sheetData>
  <mergeCells count="1">
    <mergeCell ref="A1:G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857D-851E-4BCE-9FB4-CBDD9B37F392}">
  <dimension ref="A1:E20"/>
  <sheetViews>
    <sheetView zoomScale="70" zoomScaleNormal="70" workbookViewId="0">
      <selection activeCell="C15" sqref="C15"/>
    </sheetView>
  </sheetViews>
  <sheetFormatPr defaultColWidth="8.08984375" defaultRowHeight="17" x14ac:dyDescent="0.35"/>
  <cols>
    <col min="1" max="1" width="15.81640625" style="251" customWidth="1"/>
    <col min="2" max="5" width="36.6328125" style="251" customWidth="1"/>
    <col min="6" max="16384" width="8.08984375" style="251"/>
  </cols>
  <sheetData>
    <row r="1" spans="1:5" s="142" customFormat="1" ht="25.75" customHeight="1" x14ac:dyDescent="0.7">
      <c r="A1" s="432" t="s">
        <v>305</v>
      </c>
      <c r="B1" s="433"/>
      <c r="C1" s="433"/>
      <c r="D1" s="433"/>
      <c r="E1" s="433"/>
    </row>
    <row r="2" spans="1:5" s="254" customFormat="1" x14ac:dyDescent="0.35">
      <c r="A2" s="431" t="s">
        <v>347</v>
      </c>
      <c r="B2" s="431"/>
      <c r="C2" s="431"/>
      <c r="D2" s="431"/>
      <c r="E2" s="431"/>
    </row>
    <row r="3" spans="1:5" s="255" customFormat="1" x14ac:dyDescent="0.35">
      <c r="A3" s="276" t="s">
        <v>379</v>
      </c>
      <c r="B3" s="276" t="s">
        <v>380</v>
      </c>
      <c r="C3" s="276" t="s">
        <v>344</v>
      </c>
      <c r="D3" s="276" t="s">
        <v>351</v>
      </c>
      <c r="E3" s="277" t="s">
        <v>167</v>
      </c>
    </row>
    <row r="4" spans="1:5" s="254" customFormat="1" x14ac:dyDescent="0.35">
      <c r="A4" s="256">
        <v>1</v>
      </c>
      <c r="B4" s="257" t="s">
        <v>384</v>
      </c>
      <c r="C4" s="257" t="s">
        <v>344</v>
      </c>
      <c r="D4" s="256">
        <v>26</v>
      </c>
      <c r="E4" s="266"/>
    </row>
    <row r="5" spans="1:5" s="254" customFormat="1" x14ac:dyDescent="0.35">
      <c r="A5" s="256">
        <v>2</v>
      </c>
      <c r="B5" s="257" t="s">
        <v>385</v>
      </c>
      <c r="C5" s="257" t="s">
        <v>344</v>
      </c>
      <c r="D5" s="256">
        <v>24</v>
      </c>
      <c r="E5" s="266"/>
    </row>
    <row r="6" spans="1:5" s="254" customFormat="1" x14ac:dyDescent="0.35">
      <c r="A6" s="256">
        <v>3</v>
      </c>
      <c r="B6" s="257" t="s">
        <v>386</v>
      </c>
      <c r="C6" s="257" t="s">
        <v>344</v>
      </c>
      <c r="D6" s="256">
        <v>28</v>
      </c>
      <c r="E6" s="266"/>
    </row>
    <row r="7" spans="1:5" s="254" customFormat="1" x14ac:dyDescent="0.35">
      <c r="A7" s="256">
        <v>4</v>
      </c>
      <c r="B7" s="257" t="s">
        <v>387</v>
      </c>
      <c r="C7" s="257" t="s">
        <v>344</v>
      </c>
      <c r="D7" s="256">
        <v>26</v>
      </c>
      <c r="E7" s="266"/>
    </row>
    <row r="8" spans="1:5" s="254" customFormat="1" x14ac:dyDescent="0.35">
      <c r="A8" s="256">
        <v>5</v>
      </c>
      <c r="B8" s="257" t="s">
        <v>388</v>
      </c>
      <c r="C8" s="257" t="s">
        <v>344</v>
      </c>
      <c r="D8" s="256">
        <v>24</v>
      </c>
      <c r="E8" s="266"/>
    </row>
    <row r="9" spans="1:5" s="254" customFormat="1" x14ac:dyDescent="0.35">
      <c r="A9" s="256">
        <v>6</v>
      </c>
      <c r="B9" s="257" t="s">
        <v>389</v>
      </c>
      <c r="C9" s="257" t="s">
        <v>344</v>
      </c>
      <c r="D9" s="256">
        <v>22</v>
      </c>
      <c r="E9" s="266"/>
    </row>
    <row r="10" spans="1:5" s="254" customFormat="1" x14ac:dyDescent="0.35">
      <c r="A10" s="256">
        <v>7</v>
      </c>
      <c r="B10" s="257" t="s">
        <v>390</v>
      </c>
      <c r="C10" s="257" t="s">
        <v>344</v>
      </c>
      <c r="D10" s="256">
        <v>26</v>
      </c>
      <c r="E10" s="266"/>
    </row>
    <row r="11" spans="1:5" s="254" customFormat="1" x14ac:dyDescent="0.35">
      <c r="A11" s="256">
        <v>8</v>
      </c>
      <c r="B11" s="257" t="s">
        <v>391</v>
      </c>
      <c r="C11" s="257" t="s">
        <v>344</v>
      </c>
      <c r="D11" s="256">
        <v>20</v>
      </c>
      <c r="E11" s="266"/>
    </row>
    <row r="12" spans="1:5" s="254" customFormat="1" x14ac:dyDescent="0.35">
      <c r="A12" s="256">
        <v>9</v>
      </c>
      <c r="B12" s="257" t="s">
        <v>392</v>
      </c>
      <c r="C12" s="257" t="s">
        <v>344</v>
      </c>
      <c r="D12" s="256">
        <v>22</v>
      </c>
      <c r="E12" s="266"/>
    </row>
    <row r="13" spans="1:5" s="254" customFormat="1" x14ac:dyDescent="0.35">
      <c r="A13" s="256">
        <v>10</v>
      </c>
      <c r="B13" s="257" t="s">
        <v>393</v>
      </c>
      <c r="C13" s="257" t="s">
        <v>344</v>
      </c>
      <c r="D13" s="256">
        <v>26</v>
      </c>
      <c r="E13" s="266"/>
    </row>
    <row r="14" spans="1:5" s="254" customFormat="1" x14ac:dyDescent="0.35">
      <c r="A14" s="256">
        <v>11</v>
      </c>
      <c r="B14" s="257" t="s">
        <v>394</v>
      </c>
      <c r="C14" s="257" t="s">
        <v>344</v>
      </c>
      <c r="D14" s="256">
        <v>24</v>
      </c>
      <c r="E14" s="266"/>
    </row>
    <row r="15" spans="1:5" s="254" customFormat="1" x14ac:dyDescent="0.35">
      <c r="A15" s="263">
        <v>12</v>
      </c>
      <c r="B15" s="261" t="s">
        <v>395</v>
      </c>
      <c r="C15" s="261" t="s">
        <v>344</v>
      </c>
      <c r="D15" s="263">
        <v>26</v>
      </c>
      <c r="E15" s="278"/>
    </row>
    <row r="16" spans="1:5" s="254" customFormat="1" x14ac:dyDescent="0.35">
      <c r="A16" s="266">
        <v>13</v>
      </c>
      <c r="B16" s="264" t="s">
        <v>345</v>
      </c>
      <c r="C16" s="264" t="s">
        <v>24</v>
      </c>
      <c r="D16" s="266">
        <v>2</v>
      </c>
      <c r="E16" s="266"/>
    </row>
    <row r="17" spans="1:5" s="254" customFormat="1" x14ac:dyDescent="0.35">
      <c r="A17" s="266">
        <v>14</v>
      </c>
      <c r="B17" s="264" t="s">
        <v>241</v>
      </c>
      <c r="C17" s="264" t="s">
        <v>23</v>
      </c>
      <c r="D17" s="266">
        <v>2</v>
      </c>
      <c r="E17" s="266"/>
    </row>
    <row r="18" spans="1:5" s="254" customFormat="1" x14ac:dyDescent="0.35">
      <c r="A18" s="266">
        <v>15</v>
      </c>
      <c r="B18" s="266" t="s">
        <v>346</v>
      </c>
      <c r="C18" s="264" t="s">
        <v>23</v>
      </c>
      <c r="D18" s="266">
        <v>2</v>
      </c>
      <c r="E18" s="266"/>
    </row>
    <row r="19" spans="1:5" s="254" customFormat="1" x14ac:dyDescent="0.35">
      <c r="A19" s="266"/>
      <c r="B19" s="264"/>
      <c r="C19" s="264"/>
      <c r="D19" s="266"/>
      <c r="E19" s="266"/>
    </row>
    <row r="20" spans="1:5" s="254" customFormat="1" x14ac:dyDescent="0.35">
      <c r="A20" s="279"/>
      <c r="B20" s="279"/>
      <c r="C20" s="279"/>
      <c r="D20" s="280">
        <f>SUM(D4:D19)</f>
        <v>300</v>
      </c>
      <c r="E20" s="266"/>
    </row>
  </sheetData>
  <mergeCells count="2">
    <mergeCell ref="A2:E2"/>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6041-4C2F-46E9-9215-2493D418C37B}">
  <sheetPr>
    <pageSetUpPr fitToPage="1"/>
  </sheetPr>
  <dimension ref="A1:G11"/>
  <sheetViews>
    <sheetView zoomScale="85" zoomScaleNormal="85" zoomScaleSheetLayoutView="100" workbookViewId="0">
      <pane ySplit="2" topLeftCell="A7" activePane="bottomLeft" state="frozen"/>
      <selection activeCell="F2" sqref="F2:F9"/>
      <selection pane="bottomLeft" activeCell="F1" sqref="F1"/>
    </sheetView>
  </sheetViews>
  <sheetFormatPr defaultColWidth="9" defaultRowHeight="15.5" x14ac:dyDescent="0.65"/>
  <cols>
    <col min="1" max="1" width="9" style="4"/>
    <col min="2" max="2" width="83.54296875" style="4" customWidth="1"/>
    <col min="3" max="3" width="8.90625" style="4" customWidth="1"/>
    <col min="4" max="6" width="12" style="4" customWidth="1"/>
    <col min="7" max="7" width="13.54296875" style="4" customWidth="1"/>
    <col min="8" max="16384" width="9" style="4"/>
  </cols>
  <sheetData>
    <row r="1" spans="1:7" ht="29.5" customHeight="1" thickBot="1" x14ac:dyDescent="0.7">
      <c r="A1" s="1" t="s">
        <v>262</v>
      </c>
      <c r="B1" s="2" t="s">
        <v>263</v>
      </c>
      <c r="C1" s="2" t="s">
        <v>264</v>
      </c>
      <c r="D1" s="2" t="s">
        <v>352</v>
      </c>
      <c r="E1" s="2" t="s">
        <v>353</v>
      </c>
      <c r="F1" s="2" t="s">
        <v>354</v>
      </c>
      <c r="G1" s="3" t="s">
        <v>152</v>
      </c>
    </row>
    <row r="2" spans="1:7" s="10" customFormat="1" ht="31.5" customHeight="1" thickBot="1" x14ac:dyDescent="0.4">
      <c r="A2" s="5">
        <v>5</v>
      </c>
      <c r="B2" s="6" t="s">
        <v>281</v>
      </c>
      <c r="C2" s="7"/>
      <c r="D2" s="8"/>
      <c r="E2" s="8"/>
      <c r="F2" s="8"/>
      <c r="G2" s="9"/>
    </row>
    <row r="3" spans="1:7" ht="49.5" customHeight="1" x14ac:dyDescent="0.65">
      <c r="A3" s="11">
        <v>5.0999999999999996</v>
      </c>
      <c r="B3" s="12" t="s">
        <v>282</v>
      </c>
      <c r="C3" s="13" t="s">
        <v>283</v>
      </c>
      <c r="D3" s="14">
        <f>'UG Cables &amp; HDPE (2)'!I191</f>
        <v>11240</v>
      </c>
      <c r="E3" s="14">
        <f>'Resusable UG Cable Qty'!F127</f>
        <v>2820</v>
      </c>
      <c r="F3" s="14">
        <f>D3-E3</f>
        <v>8420</v>
      </c>
      <c r="G3" s="15"/>
    </row>
    <row r="4" spans="1:7" ht="49.5" customHeight="1" x14ac:dyDescent="0.65">
      <c r="A4" s="16">
        <v>5.2</v>
      </c>
      <c r="B4" s="17" t="s">
        <v>284</v>
      </c>
      <c r="C4" s="18" t="s">
        <v>283</v>
      </c>
      <c r="D4" s="19">
        <f>'UG Cables &amp; HDPE (2)'!I192</f>
        <v>11524</v>
      </c>
      <c r="E4" s="19">
        <f>'Resusable UG Cable Qty'!F126</f>
        <v>2015</v>
      </c>
      <c r="F4" s="19">
        <f>D4-E4</f>
        <v>9509</v>
      </c>
      <c r="G4" s="20"/>
    </row>
    <row r="5" spans="1:7" ht="49.5" customHeight="1" x14ac:dyDescent="0.65">
      <c r="A5" s="16">
        <v>5.3</v>
      </c>
      <c r="B5" s="17" t="s">
        <v>285</v>
      </c>
      <c r="C5" s="18" t="s">
        <v>283</v>
      </c>
      <c r="D5" s="19">
        <f>'UG Cables &amp; HDPE (2)'!I193</f>
        <v>13325</v>
      </c>
      <c r="E5" s="19">
        <f>'Resusable UG Cable Qty'!F125</f>
        <v>1635</v>
      </c>
      <c r="F5" s="19">
        <f>D5-E5</f>
        <v>11690</v>
      </c>
      <c r="G5" s="20"/>
    </row>
    <row r="6" spans="1:7" ht="49.5" customHeight="1" x14ac:dyDescent="0.65">
      <c r="A6" s="16">
        <v>5.4</v>
      </c>
      <c r="B6" s="17" t="s">
        <v>286</v>
      </c>
      <c r="C6" s="18" t="s">
        <v>283</v>
      </c>
      <c r="D6" s="19">
        <f>'UG Cables &amp; HDPE (2)'!I194</f>
        <v>15206</v>
      </c>
      <c r="E6" s="19">
        <f>'Resusable UG Cable Qty'!F124</f>
        <v>90</v>
      </c>
      <c r="F6" s="19">
        <f>D6-E6</f>
        <v>15116</v>
      </c>
      <c r="G6" s="20"/>
    </row>
    <row r="7" spans="1:7" ht="49.5" customHeight="1" x14ac:dyDescent="0.65">
      <c r="A7" s="16">
        <v>5.5</v>
      </c>
      <c r="B7" s="17" t="s">
        <v>287</v>
      </c>
      <c r="C7" s="18" t="s">
        <v>283</v>
      </c>
      <c r="D7" s="19">
        <f>'UG Cables &amp; HDPE (2)'!I195</f>
        <v>9546</v>
      </c>
      <c r="E7" s="19">
        <v>0</v>
      </c>
      <c r="F7" s="19">
        <f>D7-E7</f>
        <v>9546</v>
      </c>
      <c r="G7" s="20"/>
    </row>
    <row r="8" spans="1:7" ht="49.5" customHeight="1" x14ac:dyDescent="0.65">
      <c r="A8" s="16">
        <v>5.6</v>
      </c>
      <c r="B8" s="17" t="s">
        <v>288</v>
      </c>
      <c r="C8" s="18" t="s">
        <v>283</v>
      </c>
      <c r="D8" s="19">
        <f>'UG Cables &amp; HDPE (2)'!I196</f>
        <v>2190</v>
      </c>
      <c r="E8" s="19">
        <v>0</v>
      </c>
      <c r="F8" s="19">
        <f>D8-E8</f>
        <v>2190</v>
      </c>
      <c r="G8" s="20"/>
    </row>
    <row r="9" spans="1:7" ht="49.5" customHeight="1" thickBot="1" x14ac:dyDescent="0.7">
      <c r="A9" s="21">
        <v>5.7</v>
      </c>
      <c r="B9" s="22" t="s">
        <v>289</v>
      </c>
      <c r="C9" s="23" t="s">
        <v>283</v>
      </c>
      <c r="D9" s="24">
        <f>'3C x 1.5 Sqmm'!F10</f>
        <v>32187</v>
      </c>
      <c r="E9" s="24">
        <f>'3C x 1.5 Sqmm'!O10</f>
        <v>6300</v>
      </c>
      <c r="F9" s="24">
        <f>D9-E9</f>
        <v>25887</v>
      </c>
      <c r="G9" s="25"/>
    </row>
    <row r="10" spans="1:7" ht="31.5" customHeight="1" thickBot="1" x14ac:dyDescent="0.7">
      <c r="A10" s="26"/>
      <c r="B10" s="434" t="s">
        <v>355</v>
      </c>
      <c r="C10" s="435"/>
      <c r="D10" s="27">
        <f>SUM(D3:D9)</f>
        <v>95218</v>
      </c>
      <c r="E10" s="28"/>
      <c r="F10" s="27">
        <f>SUM(F3:F9)</f>
        <v>82358</v>
      </c>
      <c r="G10" s="29">
        <f>D10-F10</f>
        <v>12860</v>
      </c>
    </row>
    <row r="11" spans="1:7" s="31" customFormat="1" ht="44.5" customHeight="1" thickBot="1" x14ac:dyDescent="0.4">
      <c r="A11" s="436" t="s">
        <v>356</v>
      </c>
      <c r="B11" s="437"/>
      <c r="C11" s="438"/>
      <c r="D11" s="307">
        <f>F10</f>
        <v>82358</v>
      </c>
      <c r="E11" s="308"/>
      <c r="F11" s="464"/>
      <c r="G11" s="30"/>
    </row>
  </sheetData>
  <mergeCells count="3">
    <mergeCell ref="B10:C10"/>
    <mergeCell ref="A11:C11"/>
    <mergeCell ref="D11:F11"/>
  </mergeCells>
  <pageMargins left="0.7" right="0.7" top="0.75" bottom="0.75" header="0.3" footer="0.3"/>
  <pageSetup scale="81" fitToHeight="0"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086B9-DE06-456C-BFEC-F034F441E13B}">
  <dimension ref="A1:O10"/>
  <sheetViews>
    <sheetView workbookViewId="0">
      <selection activeCell="A2" sqref="A2:H9"/>
    </sheetView>
  </sheetViews>
  <sheetFormatPr defaultRowHeight="15.5" x14ac:dyDescent="0.65"/>
  <cols>
    <col min="1" max="1" width="6.54296875" style="32" customWidth="1"/>
    <col min="2" max="2" width="19.26953125" style="33" bestFit="1" customWidth="1"/>
    <col min="3" max="3" width="5.26953125" style="33" bestFit="1" customWidth="1"/>
    <col min="4" max="4" width="8.7265625" style="33"/>
    <col min="5" max="5" width="8.54296875" style="33" customWidth="1"/>
    <col min="6" max="6" width="11.1796875" style="33" bestFit="1" customWidth="1"/>
    <col min="7" max="7" width="10.1796875" style="33" customWidth="1"/>
    <col min="8" max="8" width="9.54296875" style="33" bestFit="1" customWidth="1"/>
    <col min="9" max="9" width="5" style="33" customWidth="1"/>
    <col min="10" max="10" width="4.6328125" style="33" bestFit="1" customWidth="1"/>
    <col min="11" max="11" width="19.26953125" style="33" bestFit="1" customWidth="1"/>
    <col min="12" max="16384" width="8.7265625" style="33"/>
  </cols>
  <sheetData>
    <row r="1" spans="1:15" ht="16" thickBot="1" x14ac:dyDescent="0.7"/>
    <row r="2" spans="1:15" ht="17" customHeight="1" thickBot="1" x14ac:dyDescent="0.7">
      <c r="A2" s="446" t="s">
        <v>357</v>
      </c>
      <c r="B2" s="447"/>
      <c r="C2" s="447"/>
      <c r="D2" s="447"/>
      <c r="E2" s="447"/>
      <c r="F2" s="447"/>
      <c r="G2" s="447"/>
      <c r="H2" s="448"/>
      <c r="J2" s="334" t="s">
        <v>358</v>
      </c>
      <c r="K2" s="335"/>
      <c r="L2" s="335"/>
      <c r="M2" s="335"/>
      <c r="N2" s="335"/>
      <c r="O2" s="336"/>
    </row>
    <row r="3" spans="1:15" s="42" customFormat="1" ht="47" thickBot="1" x14ac:dyDescent="0.4">
      <c r="A3" s="38" t="s">
        <v>153</v>
      </c>
      <c r="B3" s="39" t="s">
        <v>192</v>
      </c>
      <c r="C3" s="39" t="s">
        <v>196</v>
      </c>
      <c r="D3" s="39" t="s">
        <v>359</v>
      </c>
      <c r="E3" s="39" t="s">
        <v>360</v>
      </c>
      <c r="F3" s="39" t="s">
        <v>361</v>
      </c>
      <c r="G3" s="40" t="s">
        <v>362</v>
      </c>
      <c r="H3" s="41" t="s">
        <v>363</v>
      </c>
      <c r="J3" s="38" t="s">
        <v>153</v>
      </c>
      <c r="K3" s="39" t="s">
        <v>192</v>
      </c>
      <c r="L3" s="39" t="s">
        <v>364</v>
      </c>
      <c r="M3" s="39" t="s">
        <v>359</v>
      </c>
      <c r="N3" s="39" t="s">
        <v>360</v>
      </c>
      <c r="O3" s="39" t="s">
        <v>361</v>
      </c>
    </row>
    <row r="4" spans="1:15" x14ac:dyDescent="0.65">
      <c r="A4" s="43">
        <v>1</v>
      </c>
      <c r="B4" s="44" t="s">
        <v>326</v>
      </c>
      <c r="C4" s="45">
        <v>686</v>
      </c>
      <c r="D4" s="45">
        <v>2</v>
      </c>
      <c r="E4" s="45">
        <v>12</v>
      </c>
      <c r="F4" s="45">
        <f>C4*E4</f>
        <v>8232</v>
      </c>
      <c r="G4" s="45">
        <v>6.5</v>
      </c>
      <c r="H4" s="46">
        <f>G4*C4</f>
        <v>4459</v>
      </c>
      <c r="J4" s="43">
        <v>1</v>
      </c>
      <c r="K4" s="44" t="s">
        <v>326</v>
      </c>
      <c r="L4" s="45">
        <v>185</v>
      </c>
      <c r="M4" s="45">
        <v>2</v>
      </c>
      <c r="N4" s="45">
        <v>12</v>
      </c>
      <c r="O4" s="45">
        <f>L4*N4</f>
        <v>2220</v>
      </c>
    </row>
    <row r="5" spans="1:15" x14ac:dyDescent="0.65">
      <c r="A5" s="47">
        <v>2</v>
      </c>
      <c r="B5" s="48" t="s">
        <v>324</v>
      </c>
      <c r="C5" s="49">
        <v>526</v>
      </c>
      <c r="D5" s="49">
        <v>2</v>
      </c>
      <c r="E5" s="49">
        <v>12</v>
      </c>
      <c r="F5" s="45">
        <f>C5*D5*E5</f>
        <v>12624</v>
      </c>
      <c r="G5" s="49"/>
      <c r="H5" s="50"/>
      <c r="J5" s="47">
        <v>2</v>
      </c>
      <c r="K5" s="48" t="s">
        <v>324</v>
      </c>
      <c r="L5" s="49">
        <v>295</v>
      </c>
      <c r="M5" s="49">
        <v>2</v>
      </c>
      <c r="N5" s="49">
        <v>12</v>
      </c>
      <c r="O5" s="45">
        <f>L5*M5*N5</f>
        <v>7080</v>
      </c>
    </row>
    <row r="6" spans="1:15" x14ac:dyDescent="0.65">
      <c r="A6" s="47">
        <v>3</v>
      </c>
      <c r="B6" s="48" t="s">
        <v>325</v>
      </c>
      <c r="C6" s="49">
        <v>478</v>
      </c>
      <c r="D6" s="49">
        <v>1</v>
      </c>
      <c r="E6" s="49">
        <v>12</v>
      </c>
      <c r="F6" s="45">
        <f>C6*E6</f>
        <v>5736</v>
      </c>
      <c r="G6" s="49"/>
      <c r="H6" s="50"/>
      <c r="J6" s="47">
        <v>3</v>
      </c>
      <c r="K6" s="48" t="s">
        <v>325</v>
      </c>
      <c r="L6" s="49">
        <v>275</v>
      </c>
      <c r="M6" s="49">
        <v>1</v>
      </c>
      <c r="N6" s="49">
        <v>12</v>
      </c>
      <c r="O6" s="45">
        <f>L6*N6</f>
        <v>3300</v>
      </c>
    </row>
    <row r="7" spans="1:15" x14ac:dyDescent="0.65">
      <c r="A7" s="47">
        <v>4</v>
      </c>
      <c r="B7" s="48" t="s">
        <v>348</v>
      </c>
      <c r="C7" s="49">
        <v>142</v>
      </c>
      <c r="D7" s="49">
        <v>1</v>
      </c>
      <c r="E7" s="49">
        <v>8</v>
      </c>
      <c r="F7" s="45">
        <f>C7*E7</f>
        <v>1136</v>
      </c>
      <c r="G7" s="49"/>
      <c r="H7" s="51"/>
      <c r="J7" s="47"/>
      <c r="K7" s="48"/>
      <c r="L7" s="49"/>
      <c r="M7" s="49"/>
      <c r="N7" s="49"/>
      <c r="O7" s="45"/>
    </row>
    <row r="8" spans="1:15" ht="16" thickBot="1" x14ac:dyDescent="0.7">
      <c r="A8" s="52"/>
      <c r="B8" s="53"/>
      <c r="C8" s="53"/>
      <c r="D8" s="53"/>
      <c r="E8" s="53"/>
      <c r="F8" s="53"/>
      <c r="G8" s="53"/>
      <c r="H8" s="54"/>
      <c r="J8" s="48"/>
      <c r="K8" s="48"/>
      <c r="L8" s="449"/>
      <c r="M8" s="450"/>
      <c r="N8" s="451"/>
      <c r="O8" s="48"/>
    </row>
    <row r="9" spans="1:15" ht="16" thickBot="1" x14ac:dyDescent="0.7">
      <c r="A9" s="452" t="s">
        <v>365</v>
      </c>
      <c r="B9" s="453"/>
      <c r="C9" s="453"/>
      <c r="D9" s="453"/>
      <c r="E9" s="454"/>
      <c r="F9" s="56">
        <f>SUM(F4:F8)</f>
        <v>27728</v>
      </c>
      <c r="G9" s="57"/>
      <c r="H9" s="34">
        <f>SUM(H4:H8)</f>
        <v>4459</v>
      </c>
      <c r="J9" s="48"/>
      <c r="K9" s="48"/>
      <c r="L9" s="449"/>
      <c r="M9" s="450"/>
      <c r="N9" s="451"/>
      <c r="O9" s="48">
        <f>SUM(O4:O8)</f>
        <v>12600</v>
      </c>
    </row>
    <row r="10" spans="1:15" ht="29" customHeight="1" thickBot="1" x14ac:dyDescent="0.7">
      <c r="A10" s="439" t="s">
        <v>366</v>
      </c>
      <c r="B10" s="440"/>
      <c r="C10" s="440"/>
      <c r="D10" s="440"/>
      <c r="E10" s="441"/>
      <c r="F10" s="442">
        <f>SUM(F9+H9)</f>
        <v>32187</v>
      </c>
      <c r="G10" s="308"/>
      <c r="H10" s="309"/>
      <c r="J10" s="443" t="s">
        <v>367</v>
      </c>
      <c r="K10" s="444"/>
      <c r="L10" s="444"/>
      <c r="M10" s="444"/>
      <c r="N10" s="445"/>
      <c r="O10" s="58">
        <f>O9/2</f>
        <v>6300</v>
      </c>
    </row>
  </sheetData>
  <mergeCells count="8">
    <mergeCell ref="A10:E10"/>
    <mergeCell ref="F10:H10"/>
    <mergeCell ref="J10:N10"/>
    <mergeCell ref="A2:H2"/>
    <mergeCell ref="J2:O2"/>
    <mergeCell ref="L8:N8"/>
    <mergeCell ref="A9:E9"/>
    <mergeCell ref="L9:N9"/>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A0384-EF08-485C-BC7C-540EADE5B2E9}">
  <dimension ref="A1:S199"/>
  <sheetViews>
    <sheetView topLeftCell="C1" workbookViewId="0">
      <selection activeCell="S196" sqref="S196"/>
    </sheetView>
  </sheetViews>
  <sheetFormatPr defaultColWidth="8.81640625" defaultRowHeight="15.5" x14ac:dyDescent="0.35"/>
  <cols>
    <col min="1" max="1" width="4.6328125" style="32" bestFit="1" customWidth="1"/>
    <col min="2" max="2" width="11.6328125" style="32" bestFit="1" customWidth="1"/>
    <col min="3" max="3" width="8.81640625" style="32" customWidth="1"/>
    <col min="4" max="4" width="15.36328125" style="42" customWidth="1"/>
    <col min="5" max="5" width="4.1796875" style="32" bestFit="1" customWidth="1"/>
    <col min="6" max="6" width="10.453125" style="32" bestFit="1" customWidth="1"/>
    <col min="7" max="7" width="15.08984375" style="32" customWidth="1"/>
    <col min="8" max="9" width="8.81640625" style="32"/>
    <col min="10" max="10" width="5.1796875" style="32" bestFit="1" customWidth="1"/>
    <col min="11" max="11" width="4.1796875" style="32" customWidth="1"/>
    <col min="12" max="12" width="6.6328125" style="32" customWidth="1"/>
    <col min="13" max="14" width="8.81640625" style="32"/>
    <col min="15" max="15" width="15.1796875" style="32" customWidth="1"/>
    <col min="16" max="16" width="8.81640625" style="32"/>
    <col min="17" max="17" width="11.54296875" style="32" customWidth="1"/>
    <col min="18" max="18" width="8.81640625" style="32"/>
    <col min="19" max="19" width="12" style="32" customWidth="1"/>
    <col min="20" max="16384" width="8.81640625" style="32"/>
  </cols>
  <sheetData>
    <row r="1" spans="1:19" s="59" customFormat="1" x14ac:dyDescent="0.35">
      <c r="A1" s="455" t="s">
        <v>368</v>
      </c>
      <c r="B1" s="456"/>
      <c r="C1" s="456"/>
      <c r="D1" s="456"/>
      <c r="E1" s="456"/>
      <c r="F1" s="456"/>
      <c r="G1" s="456"/>
      <c r="H1" s="456"/>
      <c r="I1" s="456"/>
      <c r="J1" s="456"/>
      <c r="K1" s="456"/>
      <c r="L1" s="456"/>
      <c r="M1" s="456"/>
      <c r="N1" s="456"/>
      <c r="O1" s="456"/>
      <c r="P1" s="456"/>
      <c r="Q1" s="456"/>
      <c r="R1" s="456"/>
      <c r="S1" s="457"/>
    </row>
    <row r="2" spans="1:19" s="60" customFormat="1" ht="29.5" customHeight="1" x14ac:dyDescent="0.35">
      <c r="A2" s="458" t="s">
        <v>153</v>
      </c>
      <c r="B2" s="459" t="s">
        <v>197</v>
      </c>
      <c r="C2" s="460"/>
      <c r="D2" s="461" t="s">
        <v>189</v>
      </c>
      <c r="E2" s="461" t="s">
        <v>193</v>
      </c>
      <c r="F2" s="461" t="s">
        <v>190</v>
      </c>
      <c r="G2" s="461" t="s">
        <v>204</v>
      </c>
      <c r="H2" s="461" t="s">
        <v>192</v>
      </c>
      <c r="I2" s="461" t="s">
        <v>194</v>
      </c>
      <c r="J2" s="462" t="s">
        <v>191</v>
      </c>
      <c r="K2" s="463"/>
      <c r="L2" s="461" t="s">
        <v>196</v>
      </c>
      <c r="M2" s="461" t="s">
        <v>5</v>
      </c>
      <c r="N2" s="461" t="s">
        <v>195</v>
      </c>
      <c r="O2" s="461" t="s">
        <v>207</v>
      </c>
      <c r="P2" s="461" t="s">
        <v>195</v>
      </c>
      <c r="Q2" s="461" t="s">
        <v>329</v>
      </c>
      <c r="R2" s="461" t="s">
        <v>330</v>
      </c>
      <c r="S2" s="461" t="s">
        <v>331</v>
      </c>
    </row>
    <row r="3" spans="1:19" s="62" customFormat="1" ht="16" thickBot="1" x14ac:dyDescent="0.4">
      <c r="A3" s="311"/>
      <c r="B3" s="61" t="s">
        <v>20</v>
      </c>
      <c r="C3" s="61" t="s">
        <v>21</v>
      </c>
      <c r="D3" s="315"/>
      <c r="E3" s="315"/>
      <c r="F3" s="315"/>
      <c r="G3" s="315"/>
      <c r="H3" s="315"/>
      <c r="I3" s="315"/>
      <c r="J3" s="61" t="s">
        <v>20</v>
      </c>
      <c r="K3" s="61" t="s">
        <v>21</v>
      </c>
      <c r="L3" s="315"/>
      <c r="M3" s="315"/>
      <c r="N3" s="315"/>
      <c r="O3" s="315"/>
      <c r="P3" s="315"/>
      <c r="Q3" s="315"/>
      <c r="R3" s="315"/>
      <c r="S3" s="315"/>
    </row>
    <row r="4" spans="1:19" x14ac:dyDescent="0.35">
      <c r="A4" s="301">
        <v>1</v>
      </c>
      <c r="B4" s="303" t="s">
        <v>28</v>
      </c>
      <c r="C4" s="303">
        <v>173960</v>
      </c>
      <c r="D4" s="421" t="s">
        <v>202</v>
      </c>
      <c r="E4" s="305" t="s">
        <v>24</v>
      </c>
      <c r="F4" s="305" t="s">
        <v>198</v>
      </c>
      <c r="G4" s="64" t="s">
        <v>205</v>
      </c>
      <c r="H4" s="64" t="s">
        <v>203</v>
      </c>
      <c r="I4" s="64" t="s">
        <v>258</v>
      </c>
      <c r="J4" s="64">
        <v>1</v>
      </c>
      <c r="K4" s="64">
        <v>14</v>
      </c>
      <c r="L4" s="64">
        <f>SUM(K4-J4)+1</f>
        <v>14</v>
      </c>
      <c r="M4" s="64">
        <v>35</v>
      </c>
      <c r="N4" s="64">
        <f>M4*L4</f>
        <v>490</v>
      </c>
      <c r="O4" s="64">
        <v>30</v>
      </c>
      <c r="P4" s="64">
        <f>SUM(N4:O4)</f>
        <v>520</v>
      </c>
      <c r="Q4" s="64">
        <v>440</v>
      </c>
      <c r="R4" s="64"/>
      <c r="S4" s="65"/>
    </row>
    <row r="5" spans="1:19" x14ac:dyDescent="0.35">
      <c r="A5" s="302"/>
      <c r="B5" s="304"/>
      <c r="C5" s="304"/>
      <c r="D5" s="422"/>
      <c r="E5" s="306"/>
      <c r="F5" s="306"/>
      <c r="G5" s="49" t="s">
        <v>22</v>
      </c>
      <c r="H5" s="49" t="s">
        <v>206</v>
      </c>
      <c r="I5" s="45" t="s">
        <v>247</v>
      </c>
      <c r="J5" s="45">
        <v>1</v>
      </c>
      <c r="K5" s="45">
        <v>4</v>
      </c>
      <c r="L5" s="45">
        <f t="shared" ref="L5:L69" si="0">SUM(K5-J5)+1</f>
        <v>4</v>
      </c>
      <c r="M5" s="45">
        <v>35</v>
      </c>
      <c r="N5" s="45">
        <f t="shared" ref="N5:N69" si="1">M5*L5</f>
        <v>140</v>
      </c>
      <c r="O5" s="45">
        <v>25</v>
      </c>
      <c r="P5" s="45">
        <f t="shared" ref="P5:P69" si="2">SUM(N5:O5)</f>
        <v>165</v>
      </c>
      <c r="Q5" s="45">
        <v>125</v>
      </c>
      <c r="R5" s="45"/>
      <c r="S5" s="46"/>
    </row>
    <row r="6" spans="1:19" x14ac:dyDescent="0.35">
      <c r="A6" s="302"/>
      <c r="B6" s="304"/>
      <c r="C6" s="304"/>
      <c r="D6" s="422"/>
      <c r="E6" s="306"/>
      <c r="F6" s="330"/>
      <c r="G6" s="45" t="s">
        <v>230</v>
      </c>
      <c r="H6" s="45" t="s">
        <v>203</v>
      </c>
      <c r="I6" s="45" t="s">
        <v>248</v>
      </c>
      <c r="J6" s="45">
        <v>1</v>
      </c>
      <c r="K6" s="45">
        <v>6</v>
      </c>
      <c r="L6" s="45">
        <f t="shared" si="0"/>
        <v>6</v>
      </c>
      <c r="M6" s="45">
        <v>35</v>
      </c>
      <c r="N6" s="45">
        <f t="shared" si="1"/>
        <v>210</v>
      </c>
      <c r="O6" s="45">
        <v>80</v>
      </c>
      <c r="P6" s="45">
        <f t="shared" si="2"/>
        <v>290</v>
      </c>
      <c r="Q6" s="45">
        <v>260</v>
      </c>
      <c r="R6" s="45"/>
      <c r="S6" s="46"/>
    </row>
    <row r="7" spans="1:19" x14ac:dyDescent="0.35">
      <c r="A7" s="302"/>
      <c r="B7" s="304"/>
      <c r="C7" s="304"/>
      <c r="D7" s="422"/>
      <c r="E7" s="306"/>
      <c r="F7" s="329" t="s">
        <v>199</v>
      </c>
      <c r="G7" s="45" t="s">
        <v>205</v>
      </c>
      <c r="H7" s="45" t="s">
        <v>203</v>
      </c>
      <c r="I7" s="45" t="s">
        <v>249</v>
      </c>
      <c r="J7" s="45">
        <v>15</v>
      </c>
      <c r="K7" s="45">
        <v>36</v>
      </c>
      <c r="L7" s="45">
        <f t="shared" si="0"/>
        <v>22</v>
      </c>
      <c r="M7" s="45">
        <v>35</v>
      </c>
      <c r="N7" s="45">
        <f t="shared" si="1"/>
        <v>770</v>
      </c>
      <c r="O7" s="45">
        <v>0</v>
      </c>
      <c r="P7" s="45">
        <f t="shared" si="2"/>
        <v>770</v>
      </c>
      <c r="Q7" s="45">
        <v>730</v>
      </c>
      <c r="R7" s="45"/>
      <c r="S7" s="46"/>
    </row>
    <row r="8" spans="1:19" x14ac:dyDescent="0.35">
      <c r="A8" s="302"/>
      <c r="B8" s="304"/>
      <c r="C8" s="304"/>
      <c r="D8" s="422"/>
      <c r="E8" s="306"/>
      <c r="F8" s="306"/>
      <c r="G8" s="45" t="s">
        <v>205</v>
      </c>
      <c r="H8" s="45" t="s">
        <v>203</v>
      </c>
      <c r="I8" s="45" t="s">
        <v>249</v>
      </c>
      <c r="J8" s="45">
        <v>37</v>
      </c>
      <c r="K8" s="45">
        <v>47</v>
      </c>
      <c r="L8" s="45">
        <f t="shared" si="0"/>
        <v>11</v>
      </c>
      <c r="M8" s="45">
        <v>35</v>
      </c>
      <c r="N8" s="45">
        <f t="shared" si="1"/>
        <v>385</v>
      </c>
      <c r="O8" s="45">
        <v>50</v>
      </c>
      <c r="P8" s="45">
        <f t="shared" si="2"/>
        <v>435</v>
      </c>
      <c r="Q8" s="45">
        <v>350</v>
      </c>
      <c r="R8" s="45"/>
      <c r="S8" s="46"/>
    </row>
    <row r="9" spans="1:19" ht="16" thickBot="1" x14ac:dyDescent="0.4">
      <c r="A9" s="318"/>
      <c r="B9" s="319"/>
      <c r="C9" s="319"/>
      <c r="D9" s="423"/>
      <c r="E9" s="320"/>
      <c r="F9" s="320"/>
      <c r="G9" s="68" t="s">
        <v>205</v>
      </c>
      <c r="H9" s="68" t="s">
        <v>203</v>
      </c>
      <c r="I9" s="68" t="s">
        <v>258</v>
      </c>
      <c r="J9" s="68">
        <v>48</v>
      </c>
      <c r="K9" s="68">
        <v>53</v>
      </c>
      <c r="L9" s="67">
        <f t="shared" si="0"/>
        <v>6</v>
      </c>
      <c r="M9" s="67">
        <v>35</v>
      </c>
      <c r="N9" s="67">
        <f t="shared" si="1"/>
        <v>210</v>
      </c>
      <c r="O9" s="68">
        <v>30</v>
      </c>
      <c r="P9" s="67">
        <f t="shared" si="2"/>
        <v>240</v>
      </c>
      <c r="Q9" s="68">
        <v>190</v>
      </c>
      <c r="R9" s="68"/>
      <c r="S9" s="71"/>
    </row>
    <row r="10" spans="1:19" s="72" customFormat="1" x14ac:dyDescent="0.35">
      <c r="A10" s="301">
        <v>2</v>
      </c>
      <c r="B10" s="303" t="s">
        <v>28</v>
      </c>
      <c r="C10" s="303">
        <v>173960</v>
      </c>
      <c r="D10" s="421" t="s">
        <v>208</v>
      </c>
      <c r="E10" s="305" t="s">
        <v>23</v>
      </c>
      <c r="F10" s="305" t="s">
        <v>198</v>
      </c>
      <c r="G10" s="64" t="s">
        <v>205</v>
      </c>
      <c r="H10" s="64" t="s">
        <v>206</v>
      </c>
      <c r="I10" s="64" t="s">
        <v>258</v>
      </c>
      <c r="J10" s="64">
        <v>10</v>
      </c>
      <c r="K10" s="64">
        <v>21</v>
      </c>
      <c r="L10" s="64">
        <f t="shared" si="0"/>
        <v>12</v>
      </c>
      <c r="M10" s="64">
        <v>35</v>
      </c>
      <c r="N10" s="64">
        <f t="shared" si="1"/>
        <v>420</v>
      </c>
      <c r="O10" s="64">
        <v>30</v>
      </c>
      <c r="P10" s="64">
        <f t="shared" si="2"/>
        <v>450</v>
      </c>
      <c r="Q10" s="64"/>
      <c r="R10" s="64">
        <v>450</v>
      </c>
      <c r="S10" s="64"/>
    </row>
    <row r="11" spans="1:19" x14ac:dyDescent="0.35">
      <c r="A11" s="302"/>
      <c r="B11" s="304"/>
      <c r="C11" s="304"/>
      <c r="D11" s="422"/>
      <c r="E11" s="306"/>
      <c r="F11" s="330"/>
      <c r="G11" s="49" t="s">
        <v>205</v>
      </c>
      <c r="H11" s="49" t="s">
        <v>206</v>
      </c>
      <c r="I11" s="49" t="s">
        <v>247</v>
      </c>
      <c r="J11" s="49">
        <v>1</v>
      </c>
      <c r="K11" s="49">
        <v>9</v>
      </c>
      <c r="L11" s="45">
        <f t="shared" si="0"/>
        <v>9</v>
      </c>
      <c r="M11" s="45">
        <v>30</v>
      </c>
      <c r="N11" s="45">
        <f t="shared" si="1"/>
        <v>270</v>
      </c>
      <c r="O11" s="49">
        <v>10</v>
      </c>
      <c r="P11" s="45">
        <f t="shared" si="2"/>
        <v>280</v>
      </c>
      <c r="Q11" s="49"/>
      <c r="R11" s="49">
        <v>105</v>
      </c>
      <c r="S11" s="49">
        <v>175</v>
      </c>
    </row>
    <row r="12" spans="1:19" x14ac:dyDescent="0.35">
      <c r="A12" s="302"/>
      <c r="B12" s="304"/>
      <c r="C12" s="304"/>
      <c r="D12" s="422"/>
      <c r="E12" s="306"/>
      <c r="F12" s="68" t="s">
        <v>199</v>
      </c>
      <c r="G12" s="49" t="s">
        <v>250</v>
      </c>
      <c r="H12" s="49" t="s">
        <v>203</v>
      </c>
      <c r="I12" s="49" t="s">
        <v>252</v>
      </c>
      <c r="J12" s="49">
        <v>1</v>
      </c>
      <c r="K12" s="49">
        <v>7</v>
      </c>
      <c r="L12" s="45">
        <f t="shared" si="0"/>
        <v>7</v>
      </c>
      <c r="M12" s="45">
        <v>35</v>
      </c>
      <c r="N12" s="45">
        <f t="shared" si="1"/>
        <v>245</v>
      </c>
      <c r="O12" s="49">
        <v>50</v>
      </c>
      <c r="P12" s="45">
        <f t="shared" si="2"/>
        <v>295</v>
      </c>
      <c r="Q12" s="49">
        <v>265</v>
      </c>
      <c r="R12" s="49"/>
      <c r="S12" s="49"/>
    </row>
    <row r="13" spans="1:19" x14ac:dyDescent="0.35">
      <c r="A13" s="302"/>
      <c r="B13" s="304"/>
      <c r="C13" s="304"/>
      <c r="D13" s="422"/>
      <c r="E13" s="306"/>
      <c r="F13" s="329" t="s">
        <v>200</v>
      </c>
      <c r="G13" s="49" t="s">
        <v>205</v>
      </c>
      <c r="H13" s="49" t="s">
        <v>251</v>
      </c>
      <c r="I13" s="49" t="s">
        <v>249</v>
      </c>
      <c r="J13" s="49">
        <v>22</v>
      </c>
      <c r="K13" s="49">
        <v>36</v>
      </c>
      <c r="L13" s="45">
        <f t="shared" si="0"/>
        <v>15</v>
      </c>
      <c r="M13" s="45">
        <v>35</v>
      </c>
      <c r="N13" s="45">
        <f t="shared" si="1"/>
        <v>525</v>
      </c>
      <c r="O13" s="49">
        <v>30</v>
      </c>
      <c r="P13" s="45">
        <f t="shared" si="2"/>
        <v>555</v>
      </c>
      <c r="Q13" s="49"/>
      <c r="R13" s="49">
        <v>520</v>
      </c>
      <c r="S13" s="49"/>
    </row>
    <row r="14" spans="1:19" x14ac:dyDescent="0.35">
      <c r="A14" s="302"/>
      <c r="B14" s="304"/>
      <c r="C14" s="304"/>
      <c r="D14" s="422"/>
      <c r="E14" s="306"/>
      <c r="F14" s="306"/>
      <c r="G14" s="49" t="s">
        <v>205</v>
      </c>
      <c r="H14" s="49" t="s">
        <v>251</v>
      </c>
      <c r="I14" s="49" t="s">
        <v>258</v>
      </c>
      <c r="J14" s="49">
        <v>37</v>
      </c>
      <c r="K14" s="49">
        <v>42</v>
      </c>
      <c r="L14" s="45">
        <f t="shared" si="0"/>
        <v>6</v>
      </c>
      <c r="M14" s="45">
        <v>35</v>
      </c>
      <c r="N14" s="45">
        <f t="shared" si="1"/>
        <v>210</v>
      </c>
      <c r="O14" s="49">
        <v>0</v>
      </c>
      <c r="P14" s="45">
        <f t="shared" si="2"/>
        <v>210</v>
      </c>
      <c r="Q14" s="49"/>
      <c r="R14" s="49">
        <v>190</v>
      </c>
      <c r="S14" s="49"/>
    </row>
    <row r="15" spans="1:19" s="74" customFormat="1" ht="16" thickBot="1" x14ac:dyDescent="0.4">
      <c r="A15" s="318"/>
      <c r="B15" s="319"/>
      <c r="C15" s="319"/>
      <c r="D15" s="423"/>
      <c r="E15" s="320"/>
      <c r="F15" s="320"/>
      <c r="G15" s="73" t="s">
        <v>205</v>
      </c>
      <c r="H15" s="73" t="s">
        <v>203</v>
      </c>
      <c r="I15" s="73" t="s">
        <v>258</v>
      </c>
      <c r="J15" s="73">
        <v>43</v>
      </c>
      <c r="K15" s="73">
        <v>53</v>
      </c>
      <c r="L15" s="70">
        <f t="shared" si="0"/>
        <v>11</v>
      </c>
      <c r="M15" s="70">
        <v>35</v>
      </c>
      <c r="N15" s="70">
        <f t="shared" si="1"/>
        <v>385</v>
      </c>
      <c r="O15" s="73">
        <v>40</v>
      </c>
      <c r="P15" s="70">
        <f t="shared" si="2"/>
        <v>425</v>
      </c>
      <c r="Q15" s="73"/>
      <c r="S15" s="73">
        <v>385</v>
      </c>
    </row>
    <row r="16" spans="1:19" x14ac:dyDescent="0.35">
      <c r="A16" s="329">
        <v>3</v>
      </c>
      <c r="B16" s="424">
        <v>174765</v>
      </c>
      <c r="C16" s="424">
        <v>175930</v>
      </c>
      <c r="D16" s="341" t="s">
        <v>209</v>
      </c>
      <c r="E16" s="329" t="s">
        <v>24</v>
      </c>
      <c r="F16" s="329" t="s">
        <v>198</v>
      </c>
      <c r="G16" s="45" t="s">
        <v>205</v>
      </c>
      <c r="H16" s="45" t="s">
        <v>206</v>
      </c>
      <c r="I16" s="45" t="s">
        <v>249</v>
      </c>
      <c r="J16" s="45">
        <v>1</v>
      </c>
      <c r="K16" s="45">
        <v>17</v>
      </c>
      <c r="L16" s="45">
        <f t="shared" si="0"/>
        <v>17</v>
      </c>
      <c r="M16" s="45">
        <v>33</v>
      </c>
      <c r="N16" s="45">
        <f t="shared" si="1"/>
        <v>561</v>
      </c>
      <c r="O16" s="45">
        <v>30</v>
      </c>
      <c r="P16" s="45">
        <f t="shared" si="2"/>
        <v>591</v>
      </c>
      <c r="Q16" s="45"/>
      <c r="R16" s="45">
        <v>370</v>
      </c>
      <c r="S16" s="45">
        <v>175</v>
      </c>
    </row>
    <row r="17" spans="1:19" x14ac:dyDescent="0.35">
      <c r="A17" s="306"/>
      <c r="B17" s="304"/>
      <c r="C17" s="304"/>
      <c r="D17" s="422"/>
      <c r="E17" s="306"/>
      <c r="F17" s="306"/>
      <c r="G17" s="49" t="s">
        <v>22</v>
      </c>
      <c r="H17" s="49" t="s">
        <v>206</v>
      </c>
      <c r="I17" s="49" t="s">
        <v>249</v>
      </c>
      <c r="J17" s="49">
        <v>1</v>
      </c>
      <c r="K17" s="49">
        <v>5</v>
      </c>
      <c r="L17" s="45">
        <f t="shared" si="0"/>
        <v>5</v>
      </c>
      <c r="M17" s="45">
        <v>36</v>
      </c>
      <c r="N17" s="45">
        <f t="shared" si="1"/>
        <v>180</v>
      </c>
      <c r="O17" s="49">
        <v>0</v>
      </c>
      <c r="P17" s="45">
        <f t="shared" si="2"/>
        <v>180</v>
      </c>
      <c r="Q17" s="49">
        <v>160</v>
      </c>
      <c r="R17" s="49"/>
      <c r="S17" s="49"/>
    </row>
    <row r="18" spans="1:19" x14ac:dyDescent="0.35">
      <c r="A18" s="306"/>
      <c r="B18" s="304"/>
      <c r="C18" s="304"/>
      <c r="D18" s="422"/>
      <c r="E18" s="306"/>
      <c r="F18" s="306"/>
      <c r="G18" s="49" t="s">
        <v>254</v>
      </c>
      <c r="H18" s="49" t="s">
        <v>203</v>
      </c>
      <c r="I18" s="49" t="s">
        <v>258</v>
      </c>
      <c r="J18" s="49">
        <v>1</v>
      </c>
      <c r="K18" s="49">
        <v>6</v>
      </c>
      <c r="L18" s="45">
        <f t="shared" si="0"/>
        <v>6</v>
      </c>
      <c r="M18" s="45">
        <v>35</v>
      </c>
      <c r="N18" s="45">
        <f>M18*L18</f>
        <v>210</v>
      </c>
      <c r="O18" s="49">
        <v>30</v>
      </c>
      <c r="P18" s="45">
        <f t="shared" si="2"/>
        <v>240</v>
      </c>
      <c r="Q18" s="49">
        <v>180</v>
      </c>
      <c r="R18" s="49"/>
      <c r="S18" s="49"/>
    </row>
    <row r="19" spans="1:19" x14ac:dyDescent="0.35">
      <c r="A19" s="306"/>
      <c r="B19" s="304"/>
      <c r="C19" s="304"/>
      <c r="D19" s="422"/>
      <c r="E19" s="306"/>
      <c r="F19" s="330"/>
      <c r="G19" s="49" t="s">
        <v>253</v>
      </c>
      <c r="H19" s="49" t="s">
        <v>203</v>
      </c>
      <c r="I19" s="49" t="s">
        <v>258</v>
      </c>
      <c r="J19" s="49">
        <v>1</v>
      </c>
      <c r="K19" s="49">
        <v>6</v>
      </c>
      <c r="L19" s="45">
        <f t="shared" si="0"/>
        <v>6</v>
      </c>
      <c r="M19" s="45">
        <v>35</v>
      </c>
      <c r="N19" s="45">
        <f t="shared" si="1"/>
        <v>210</v>
      </c>
      <c r="O19" s="49">
        <v>30</v>
      </c>
      <c r="P19" s="45">
        <f t="shared" si="2"/>
        <v>240</v>
      </c>
      <c r="Q19" s="49">
        <v>180</v>
      </c>
      <c r="R19" s="49"/>
      <c r="S19" s="49"/>
    </row>
    <row r="20" spans="1:19" x14ac:dyDescent="0.35">
      <c r="A20" s="306"/>
      <c r="B20" s="304"/>
      <c r="C20" s="304"/>
      <c r="D20" s="422"/>
      <c r="E20" s="306"/>
      <c r="F20" s="329" t="s">
        <v>199</v>
      </c>
      <c r="G20" s="49" t="s">
        <v>205</v>
      </c>
      <c r="H20" s="49" t="s">
        <v>206</v>
      </c>
      <c r="I20" s="49" t="s">
        <v>248</v>
      </c>
      <c r="J20" s="49">
        <v>18</v>
      </c>
      <c r="K20" s="49">
        <v>27</v>
      </c>
      <c r="L20" s="45">
        <f t="shared" si="0"/>
        <v>10</v>
      </c>
      <c r="M20" s="45">
        <v>35</v>
      </c>
      <c r="N20" s="45">
        <f t="shared" si="1"/>
        <v>350</v>
      </c>
      <c r="O20" s="49">
        <v>50</v>
      </c>
      <c r="P20" s="45">
        <f t="shared" si="2"/>
        <v>400</v>
      </c>
      <c r="Q20" s="49"/>
      <c r="R20" s="49">
        <v>370</v>
      </c>
      <c r="S20" s="49"/>
    </row>
    <row r="21" spans="1:19" ht="16" thickBot="1" x14ac:dyDescent="0.4">
      <c r="A21" s="330"/>
      <c r="B21" s="425"/>
      <c r="C21" s="425"/>
      <c r="D21" s="342"/>
      <c r="E21" s="330"/>
      <c r="F21" s="330"/>
      <c r="G21" s="68" t="s">
        <v>205</v>
      </c>
      <c r="H21" s="68" t="s">
        <v>206</v>
      </c>
      <c r="I21" s="68" t="s">
        <v>252</v>
      </c>
      <c r="J21" s="68">
        <v>28</v>
      </c>
      <c r="K21" s="68">
        <v>31</v>
      </c>
      <c r="L21" s="67">
        <f t="shared" si="0"/>
        <v>4</v>
      </c>
      <c r="M21" s="67">
        <v>35</v>
      </c>
      <c r="N21" s="67">
        <f t="shared" si="1"/>
        <v>140</v>
      </c>
      <c r="O21" s="68">
        <v>0</v>
      </c>
      <c r="P21" s="67">
        <f t="shared" si="2"/>
        <v>140</v>
      </c>
      <c r="Q21" s="68"/>
      <c r="R21" s="68"/>
      <c r="S21" s="68">
        <v>140</v>
      </c>
    </row>
    <row r="22" spans="1:19" s="72" customFormat="1" x14ac:dyDescent="0.35">
      <c r="A22" s="301">
        <v>4</v>
      </c>
      <c r="B22" s="303">
        <v>174765</v>
      </c>
      <c r="C22" s="303">
        <v>175930</v>
      </c>
      <c r="D22" s="421" t="s">
        <v>209</v>
      </c>
      <c r="E22" s="305" t="s">
        <v>23</v>
      </c>
      <c r="F22" s="64" t="s">
        <v>198</v>
      </c>
      <c r="G22" s="64" t="s">
        <v>205</v>
      </c>
      <c r="H22" s="64" t="s">
        <v>206</v>
      </c>
      <c r="I22" s="64" t="s">
        <v>258</v>
      </c>
      <c r="J22" s="64">
        <v>1</v>
      </c>
      <c r="K22" s="64">
        <v>17</v>
      </c>
      <c r="L22" s="64">
        <f t="shared" si="0"/>
        <v>17</v>
      </c>
      <c r="M22" s="64">
        <v>33</v>
      </c>
      <c r="N22" s="64">
        <f t="shared" si="1"/>
        <v>561</v>
      </c>
      <c r="O22" s="64">
        <v>30</v>
      </c>
      <c r="P22" s="64">
        <f t="shared" si="2"/>
        <v>591</v>
      </c>
      <c r="Q22" s="64"/>
      <c r="R22" s="64">
        <v>360</v>
      </c>
      <c r="S22" s="64">
        <v>175</v>
      </c>
    </row>
    <row r="23" spans="1:19" x14ac:dyDescent="0.35">
      <c r="A23" s="302"/>
      <c r="B23" s="304"/>
      <c r="C23" s="304"/>
      <c r="D23" s="422"/>
      <c r="E23" s="306"/>
      <c r="F23" s="329" t="s">
        <v>210</v>
      </c>
      <c r="G23" s="49" t="s">
        <v>205</v>
      </c>
      <c r="H23" s="49" t="s">
        <v>206</v>
      </c>
      <c r="I23" s="49" t="s">
        <v>247</v>
      </c>
      <c r="J23" s="49">
        <v>18</v>
      </c>
      <c r="K23" s="49">
        <v>31</v>
      </c>
      <c r="L23" s="45">
        <f t="shared" si="0"/>
        <v>14</v>
      </c>
      <c r="M23" s="45">
        <v>35</v>
      </c>
      <c r="N23" s="45">
        <f t="shared" si="1"/>
        <v>490</v>
      </c>
      <c r="O23" s="49">
        <v>0</v>
      </c>
      <c r="P23" s="45">
        <f t="shared" si="2"/>
        <v>490</v>
      </c>
      <c r="Q23" s="49"/>
      <c r="R23" s="49">
        <v>320</v>
      </c>
      <c r="S23" s="49">
        <v>105</v>
      </c>
    </row>
    <row r="24" spans="1:19" s="74" customFormat="1" ht="16" thickBot="1" x14ac:dyDescent="0.4">
      <c r="A24" s="318"/>
      <c r="B24" s="319"/>
      <c r="C24" s="319"/>
      <c r="D24" s="423"/>
      <c r="E24" s="320"/>
      <c r="F24" s="320"/>
      <c r="G24" s="73" t="s">
        <v>22</v>
      </c>
      <c r="H24" s="73" t="s">
        <v>206</v>
      </c>
      <c r="I24" s="73" t="s">
        <v>247</v>
      </c>
      <c r="J24" s="73">
        <v>32</v>
      </c>
      <c r="K24" s="73">
        <v>35</v>
      </c>
      <c r="L24" s="70">
        <f t="shared" si="0"/>
        <v>4</v>
      </c>
      <c r="M24" s="70">
        <v>30</v>
      </c>
      <c r="N24" s="70">
        <f t="shared" si="1"/>
        <v>120</v>
      </c>
      <c r="O24" s="73">
        <v>0</v>
      </c>
      <c r="P24" s="70">
        <f t="shared" si="2"/>
        <v>120</v>
      </c>
      <c r="Q24" s="73">
        <v>105</v>
      </c>
      <c r="R24" s="73"/>
      <c r="S24" s="73"/>
    </row>
    <row r="25" spans="1:19" x14ac:dyDescent="0.35">
      <c r="A25" s="329">
        <v>5</v>
      </c>
      <c r="B25" s="424">
        <v>177110</v>
      </c>
      <c r="C25" s="424">
        <v>178630</v>
      </c>
      <c r="D25" s="341" t="s">
        <v>211</v>
      </c>
      <c r="E25" s="329" t="s">
        <v>23</v>
      </c>
      <c r="F25" s="329" t="s">
        <v>198</v>
      </c>
      <c r="G25" s="45" t="s">
        <v>205</v>
      </c>
      <c r="H25" s="45" t="s">
        <v>251</v>
      </c>
      <c r="I25" s="45" t="s">
        <v>255</v>
      </c>
      <c r="J25" s="45">
        <v>16</v>
      </c>
      <c r="K25" s="45">
        <v>33</v>
      </c>
      <c r="L25" s="45">
        <f t="shared" si="0"/>
        <v>18</v>
      </c>
      <c r="M25" s="45">
        <v>35</v>
      </c>
      <c r="N25" s="45">
        <f t="shared" si="1"/>
        <v>630</v>
      </c>
      <c r="O25" s="45">
        <v>30</v>
      </c>
      <c r="P25" s="45">
        <f t="shared" si="2"/>
        <v>660</v>
      </c>
      <c r="Q25" s="45"/>
      <c r="R25" s="45">
        <v>630</v>
      </c>
      <c r="S25" s="45"/>
    </row>
    <row r="26" spans="1:19" x14ac:dyDescent="0.35">
      <c r="A26" s="306"/>
      <c r="B26" s="304"/>
      <c r="C26" s="304"/>
      <c r="D26" s="422"/>
      <c r="E26" s="306"/>
      <c r="F26" s="306"/>
      <c r="G26" s="49" t="s">
        <v>205</v>
      </c>
      <c r="H26" s="49" t="s">
        <v>206</v>
      </c>
      <c r="I26" s="49" t="s">
        <v>255</v>
      </c>
      <c r="J26" s="49">
        <v>6</v>
      </c>
      <c r="K26" s="49">
        <v>15</v>
      </c>
      <c r="L26" s="45">
        <f t="shared" si="0"/>
        <v>10</v>
      </c>
      <c r="M26" s="45">
        <v>35</v>
      </c>
      <c r="N26" s="45">
        <f t="shared" si="1"/>
        <v>350</v>
      </c>
      <c r="O26" s="49">
        <v>0</v>
      </c>
      <c r="P26" s="45">
        <f t="shared" si="2"/>
        <v>350</v>
      </c>
      <c r="Q26" s="49"/>
      <c r="R26" s="49"/>
      <c r="S26" s="49">
        <v>350</v>
      </c>
    </row>
    <row r="27" spans="1:19" x14ac:dyDescent="0.35">
      <c r="A27" s="306"/>
      <c r="B27" s="304"/>
      <c r="C27" s="304"/>
      <c r="D27" s="422"/>
      <c r="E27" s="306"/>
      <c r="F27" s="330"/>
      <c r="G27" s="49" t="s">
        <v>22</v>
      </c>
      <c r="H27" s="49" t="s">
        <v>206</v>
      </c>
      <c r="I27" s="49" t="s">
        <v>249</v>
      </c>
      <c r="J27" s="49">
        <v>1</v>
      </c>
      <c r="K27" s="49">
        <v>5</v>
      </c>
      <c r="L27" s="45">
        <f t="shared" si="0"/>
        <v>5</v>
      </c>
      <c r="M27" s="45">
        <v>35</v>
      </c>
      <c r="N27" s="45">
        <f t="shared" si="1"/>
        <v>175</v>
      </c>
      <c r="O27" s="49">
        <v>0</v>
      </c>
      <c r="P27" s="45">
        <f t="shared" si="2"/>
        <v>175</v>
      </c>
      <c r="Q27" s="49"/>
      <c r="R27" s="49"/>
      <c r="S27" s="49">
        <v>175</v>
      </c>
    </row>
    <row r="28" spans="1:19" x14ac:dyDescent="0.35">
      <c r="A28" s="306"/>
      <c r="B28" s="304"/>
      <c r="C28" s="304"/>
      <c r="D28" s="422"/>
      <c r="E28" s="306"/>
      <c r="F28" s="329" t="s">
        <v>210</v>
      </c>
      <c r="G28" s="49" t="s">
        <v>205</v>
      </c>
      <c r="H28" s="49" t="s">
        <v>251</v>
      </c>
      <c r="I28" s="49" t="s">
        <v>258</v>
      </c>
      <c r="J28" s="49">
        <v>34</v>
      </c>
      <c r="K28" s="49">
        <v>42</v>
      </c>
      <c r="L28" s="45">
        <f t="shared" si="0"/>
        <v>9</v>
      </c>
      <c r="M28" s="45">
        <v>35</v>
      </c>
      <c r="N28" s="45">
        <f t="shared" si="1"/>
        <v>315</v>
      </c>
      <c r="O28" s="49">
        <v>30</v>
      </c>
      <c r="P28" s="45">
        <f t="shared" si="2"/>
        <v>345</v>
      </c>
      <c r="Q28" s="49"/>
      <c r="R28" s="49">
        <v>320</v>
      </c>
      <c r="S28" s="49"/>
    </row>
    <row r="29" spans="1:19" x14ac:dyDescent="0.35">
      <c r="A29" s="306"/>
      <c r="B29" s="304"/>
      <c r="C29" s="304"/>
      <c r="D29" s="422"/>
      <c r="E29" s="306"/>
      <c r="F29" s="330"/>
      <c r="G29" s="49" t="s">
        <v>205</v>
      </c>
      <c r="H29" s="49" t="s">
        <v>251</v>
      </c>
      <c r="I29" s="49" t="s">
        <v>247</v>
      </c>
      <c r="J29" s="49">
        <v>43</v>
      </c>
      <c r="K29" s="49">
        <v>51</v>
      </c>
      <c r="L29" s="45">
        <f t="shared" si="0"/>
        <v>9</v>
      </c>
      <c r="M29" s="45">
        <v>35</v>
      </c>
      <c r="N29" s="45">
        <f t="shared" si="1"/>
        <v>315</v>
      </c>
      <c r="O29" s="49">
        <v>30</v>
      </c>
      <c r="P29" s="45">
        <f t="shared" si="2"/>
        <v>345</v>
      </c>
      <c r="Q29" s="49"/>
      <c r="R29" s="49">
        <v>320</v>
      </c>
      <c r="S29" s="49"/>
    </row>
    <row r="30" spans="1:19" x14ac:dyDescent="0.35">
      <c r="A30" s="330"/>
      <c r="B30" s="425"/>
      <c r="C30" s="425"/>
      <c r="D30" s="342"/>
      <c r="E30" s="330"/>
      <c r="F30" s="49" t="s">
        <v>200</v>
      </c>
      <c r="G30" s="49" t="s">
        <v>250</v>
      </c>
      <c r="H30" s="49" t="s">
        <v>203</v>
      </c>
      <c r="I30" s="49" t="s">
        <v>252</v>
      </c>
      <c r="J30" s="49">
        <v>1</v>
      </c>
      <c r="K30" s="49">
        <v>9</v>
      </c>
      <c r="L30" s="45">
        <f t="shared" si="0"/>
        <v>9</v>
      </c>
      <c r="M30" s="45">
        <v>35</v>
      </c>
      <c r="N30" s="45">
        <f t="shared" si="1"/>
        <v>315</v>
      </c>
      <c r="O30" s="49">
        <v>30</v>
      </c>
      <c r="P30" s="45">
        <f t="shared" si="2"/>
        <v>345</v>
      </c>
      <c r="Q30" s="49">
        <v>300</v>
      </c>
      <c r="R30" s="49"/>
      <c r="S30" s="49"/>
    </row>
    <row r="31" spans="1:19" x14ac:dyDescent="0.35">
      <c r="A31" s="329">
        <v>6</v>
      </c>
      <c r="B31" s="424">
        <v>177110</v>
      </c>
      <c r="C31" s="424">
        <v>178630</v>
      </c>
      <c r="D31" s="341" t="s">
        <v>212</v>
      </c>
      <c r="E31" s="329" t="s">
        <v>24</v>
      </c>
      <c r="F31" s="329" t="s">
        <v>198</v>
      </c>
      <c r="G31" s="32" t="s">
        <v>205</v>
      </c>
      <c r="H31" s="49" t="s">
        <v>251</v>
      </c>
      <c r="I31" s="49" t="s">
        <v>255</v>
      </c>
      <c r="J31" s="49">
        <v>15</v>
      </c>
      <c r="K31" s="49">
        <v>26</v>
      </c>
      <c r="L31" s="45">
        <f t="shared" si="0"/>
        <v>12</v>
      </c>
      <c r="M31" s="45">
        <v>35</v>
      </c>
      <c r="N31" s="45">
        <f t="shared" si="1"/>
        <v>420</v>
      </c>
      <c r="O31" s="49">
        <v>25</v>
      </c>
      <c r="P31" s="45">
        <f t="shared" si="2"/>
        <v>445</v>
      </c>
      <c r="Q31" s="49"/>
      <c r="R31" s="49">
        <v>430</v>
      </c>
      <c r="S31" s="49"/>
    </row>
    <row r="32" spans="1:19" x14ac:dyDescent="0.35">
      <c r="A32" s="306"/>
      <c r="B32" s="304"/>
      <c r="C32" s="304"/>
      <c r="D32" s="422"/>
      <c r="E32" s="306"/>
      <c r="F32" s="306"/>
      <c r="G32" s="49" t="s">
        <v>205</v>
      </c>
      <c r="H32" s="49" t="s">
        <v>206</v>
      </c>
      <c r="I32" s="49" t="s">
        <v>249</v>
      </c>
      <c r="J32" s="49">
        <v>1</v>
      </c>
      <c r="K32" s="49">
        <v>14</v>
      </c>
      <c r="L32" s="45">
        <f t="shared" si="0"/>
        <v>14</v>
      </c>
      <c r="M32" s="45">
        <v>35</v>
      </c>
      <c r="N32" s="45">
        <f t="shared" si="1"/>
        <v>490</v>
      </c>
      <c r="O32" s="49">
        <v>120</v>
      </c>
      <c r="P32" s="45">
        <f t="shared" si="2"/>
        <v>610</v>
      </c>
      <c r="Q32" s="49"/>
      <c r="R32" s="49"/>
      <c r="S32" s="49">
        <v>455</v>
      </c>
    </row>
    <row r="33" spans="1:19" x14ac:dyDescent="0.35">
      <c r="A33" s="306"/>
      <c r="B33" s="304"/>
      <c r="C33" s="304"/>
      <c r="D33" s="422"/>
      <c r="E33" s="306"/>
      <c r="F33" s="330"/>
      <c r="G33" s="49" t="s">
        <v>22</v>
      </c>
      <c r="H33" s="49" t="s">
        <v>206</v>
      </c>
      <c r="I33" s="49" t="s">
        <v>247</v>
      </c>
      <c r="J33" s="49">
        <v>1</v>
      </c>
      <c r="K33" s="49">
        <v>4</v>
      </c>
      <c r="L33" s="45">
        <f t="shared" si="0"/>
        <v>4</v>
      </c>
      <c r="M33" s="45">
        <v>35</v>
      </c>
      <c r="N33" s="45">
        <f t="shared" si="1"/>
        <v>140</v>
      </c>
      <c r="O33" s="49">
        <v>0</v>
      </c>
      <c r="P33" s="45">
        <f t="shared" si="2"/>
        <v>140</v>
      </c>
      <c r="Q33" s="49">
        <v>125</v>
      </c>
      <c r="S33" s="49"/>
    </row>
    <row r="34" spans="1:19" x14ac:dyDescent="0.35">
      <c r="A34" s="306"/>
      <c r="B34" s="304"/>
      <c r="C34" s="304"/>
      <c r="D34" s="422"/>
      <c r="E34" s="306"/>
      <c r="F34" s="329" t="s">
        <v>199</v>
      </c>
      <c r="G34" s="49" t="s">
        <v>205</v>
      </c>
      <c r="H34" s="49" t="s">
        <v>251</v>
      </c>
      <c r="I34" s="49" t="s">
        <v>258</v>
      </c>
      <c r="J34" s="49">
        <v>27</v>
      </c>
      <c r="K34" s="49">
        <v>42</v>
      </c>
      <c r="L34" s="45">
        <f t="shared" si="0"/>
        <v>16</v>
      </c>
      <c r="M34" s="45">
        <v>32.5</v>
      </c>
      <c r="N34" s="45">
        <f t="shared" si="1"/>
        <v>520</v>
      </c>
      <c r="O34" s="49">
        <v>0</v>
      </c>
      <c r="P34" s="45">
        <f t="shared" si="2"/>
        <v>520</v>
      </c>
      <c r="Q34" s="49"/>
      <c r="R34" s="49">
        <v>490</v>
      </c>
      <c r="S34" s="49"/>
    </row>
    <row r="35" spans="1:19" x14ac:dyDescent="0.35">
      <c r="A35" s="306"/>
      <c r="B35" s="304"/>
      <c r="C35" s="304"/>
      <c r="D35" s="422"/>
      <c r="E35" s="306"/>
      <c r="F35" s="306"/>
      <c r="G35" s="49" t="s">
        <v>205</v>
      </c>
      <c r="H35" s="49" t="s">
        <v>251</v>
      </c>
      <c r="I35" s="49" t="s">
        <v>247</v>
      </c>
      <c r="J35" s="49">
        <v>43</v>
      </c>
      <c r="K35" s="49">
        <v>51</v>
      </c>
      <c r="L35" s="45">
        <f t="shared" si="0"/>
        <v>9</v>
      </c>
      <c r="M35" s="45">
        <v>35</v>
      </c>
      <c r="N35" s="45">
        <f t="shared" si="1"/>
        <v>315</v>
      </c>
      <c r="O35" s="49">
        <v>0</v>
      </c>
      <c r="P35" s="45">
        <f t="shared" si="2"/>
        <v>315</v>
      </c>
      <c r="Q35" s="49"/>
      <c r="R35" s="49">
        <v>280</v>
      </c>
      <c r="S35" s="49"/>
    </row>
    <row r="36" spans="1:19" x14ac:dyDescent="0.35">
      <c r="A36" s="330"/>
      <c r="B36" s="425"/>
      <c r="C36" s="425"/>
      <c r="D36" s="342"/>
      <c r="E36" s="330"/>
      <c r="F36" s="330"/>
      <c r="G36" s="49" t="s">
        <v>230</v>
      </c>
      <c r="H36" s="49" t="s">
        <v>203</v>
      </c>
      <c r="I36" s="49" t="s">
        <v>252</v>
      </c>
      <c r="J36" s="49">
        <v>1</v>
      </c>
      <c r="K36" s="49">
        <v>6</v>
      </c>
      <c r="L36" s="45">
        <f t="shared" si="0"/>
        <v>6</v>
      </c>
      <c r="M36" s="45">
        <v>35</v>
      </c>
      <c r="N36" s="45">
        <f t="shared" si="1"/>
        <v>210</v>
      </c>
      <c r="O36" s="49">
        <v>40</v>
      </c>
      <c r="P36" s="45">
        <f t="shared" si="2"/>
        <v>250</v>
      </c>
      <c r="Q36" s="49">
        <v>225</v>
      </c>
      <c r="R36" s="49"/>
      <c r="S36" s="49"/>
    </row>
    <row r="37" spans="1:19" x14ac:dyDescent="0.35">
      <c r="A37" s="329">
        <v>7</v>
      </c>
      <c r="B37" s="424">
        <v>178630</v>
      </c>
      <c r="C37" s="424">
        <v>179600</v>
      </c>
      <c r="D37" s="341" t="s">
        <v>213</v>
      </c>
      <c r="E37" s="329" t="s">
        <v>23</v>
      </c>
      <c r="F37" s="49" t="s">
        <v>198</v>
      </c>
      <c r="G37" s="49" t="s">
        <v>205</v>
      </c>
      <c r="H37" s="49" t="s">
        <v>251</v>
      </c>
      <c r="I37" s="49" t="s">
        <v>247</v>
      </c>
      <c r="J37" s="49">
        <v>52</v>
      </c>
      <c r="K37" s="49">
        <v>66</v>
      </c>
      <c r="L37" s="45">
        <f t="shared" si="0"/>
        <v>15</v>
      </c>
      <c r="M37" s="45">
        <v>35</v>
      </c>
      <c r="N37" s="45">
        <f t="shared" si="1"/>
        <v>525</v>
      </c>
      <c r="O37" s="49">
        <v>65</v>
      </c>
      <c r="P37" s="45">
        <f t="shared" si="2"/>
        <v>590</v>
      </c>
      <c r="Q37" s="49"/>
      <c r="R37" s="49">
        <v>570</v>
      </c>
      <c r="S37" s="49"/>
    </row>
    <row r="38" spans="1:19" x14ac:dyDescent="0.35">
      <c r="A38" s="306"/>
      <c r="B38" s="304"/>
      <c r="C38" s="304"/>
      <c r="D38" s="422"/>
      <c r="E38" s="306"/>
      <c r="F38" s="329" t="s">
        <v>199</v>
      </c>
      <c r="G38" s="49" t="s">
        <v>205</v>
      </c>
      <c r="H38" s="49" t="s">
        <v>251</v>
      </c>
      <c r="I38" s="49" t="s">
        <v>258</v>
      </c>
      <c r="J38" s="49">
        <v>67</v>
      </c>
      <c r="K38" s="49">
        <v>81</v>
      </c>
      <c r="L38" s="45">
        <f t="shared" si="0"/>
        <v>15</v>
      </c>
      <c r="M38" s="45">
        <v>35</v>
      </c>
      <c r="N38" s="45">
        <f t="shared" si="1"/>
        <v>525</v>
      </c>
      <c r="O38" s="49">
        <v>30</v>
      </c>
      <c r="P38" s="45">
        <f t="shared" si="2"/>
        <v>555</v>
      </c>
      <c r="Q38" s="49"/>
      <c r="R38" s="49">
        <v>520</v>
      </c>
      <c r="S38" s="49"/>
    </row>
    <row r="39" spans="1:19" x14ac:dyDescent="0.35">
      <c r="A39" s="330"/>
      <c r="B39" s="425"/>
      <c r="C39" s="425"/>
      <c r="D39" s="342"/>
      <c r="E39" s="330"/>
      <c r="F39" s="330"/>
      <c r="G39" s="49" t="s">
        <v>256</v>
      </c>
      <c r="H39" s="49" t="s">
        <v>203</v>
      </c>
      <c r="I39" s="49" t="s">
        <v>252</v>
      </c>
      <c r="J39" s="49">
        <v>1</v>
      </c>
      <c r="K39" s="49">
        <v>6</v>
      </c>
      <c r="L39" s="45">
        <f t="shared" si="0"/>
        <v>6</v>
      </c>
      <c r="M39" s="45">
        <v>35</v>
      </c>
      <c r="N39" s="45">
        <f t="shared" si="1"/>
        <v>210</v>
      </c>
      <c r="O39" s="49">
        <v>0</v>
      </c>
      <c r="P39" s="45">
        <f t="shared" si="2"/>
        <v>210</v>
      </c>
      <c r="Q39" s="49">
        <v>190</v>
      </c>
      <c r="R39" s="49"/>
      <c r="S39" s="49"/>
    </row>
    <row r="40" spans="1:19" x14ac:dyDescent="0.35">
      <c r="A40" s="329">
        <v>8</v>
      </c>
      <c r="B40" s="424">
        <v>178630</v>
      </c>
      <c r="C40" s="424">
        <v>179600</v>
      </c>
      <c r="D40" s="341" t="s">
        <v>213</v>
      </c>
      <c r="E40" s="329" t="s">
        <v>24</v>
      </c>
      <c r="F40" s="49" t="s">
        <v>198</v>
      </c>
      <c r="G40" s="49" t="s">
        <v>205</v>
      </c>
      <c r="H40" s="49" t="s">
        <v>251</v>
      </c>
      <c r="I40" s="49" t="s">
        <v>247</v>
      </c>
      <c r="J40" s="49">
        <v>52</v>
      </c>
      <c r="K40" s="49">
        <v>66</v>
      </c>
      <c r="L40" s="45">
        <f t="shared" si="0"/>
        <v>15</v>
      </c>
      <c r="M40" s="45">
        <v>35</v>
      </c>
      <c r="N40" s="45">
        <f t="shared" si="1"/>
        <v>525</v>
      </c>
      <c r="O40" s="49">
        <v>100</v>
      </c>
      <c r="P40" s="45">
        <f t="shared" si="2"/>
        <v>625</v>
      </c>
      <c r="Q40" s="49"/>
      <c r="R40" s="49">
        <v>580</v>
      </c>
      <c r="S40" s="49"/>
    </row>
    <row r="41" spans="1:19" x14ac:dyDescent="0.35">
      <c r="A41" s="330"/>
      <c r="B41" s="425"/>
      <c r="C41" s="425"/>
      <c r="D41" s="342"/>
      <c r="E41" s="330"/>
      <c r="F41" s="49" t="s">
        <v>199</v>
      </c>
      <c r="G41" s="49" t="s">
        <v>205</v>
      </c>
      <c r="H41" s="49" t="s">
        <v>251</v>
      </c>
      <c r="I41" s="49" t="s">
        <v>247</v>
      </c>
      <c r="J41" s="49">
        <v>67</v>
      </c>
      <c r="K41" s="49">
        <v>81</v>
      </c>
      <c r="L41" s="45">
        <f t="shared" si="0"/>
        <v>15</v>
      </c>
      <c r="M41" s="45">
        <v>35</v>
      </c>
      <c r="N41" s="45">
        <f t="shared" si="1"/>
        <v>525</v>
      </c>
      <c r="O41" s="49">
        <v>60</v>
      </c>
      <c r="P41" s="45">
        <f t="shared" si="2"/>
        <v>585</v>
      </c>
      <c r="Q41" s="49"/>
      <c r="R41" s="49">
        <v>530</v>
      </c>
      <c r="S41" s="49"/>
    </row>
    <row r="42" spans="1:19" x14ac:dyDescent="0.35">
      <c r="A42" s="329">
        <v>9</v>
      </c>
      <c r="B42" s="424">
        <v>179600</v>
      </c>
      <c r="C42" s="424">
        <v>180540</v>
      </c>
      <c r="D42" s="341" t="s">
        <v>214</v>
      </c>
      <c r="E42" s="329" t="s">
        <v>24</v>
      </c>
      <c r="F42" s="329" t="s">
        <v>198</v>
      </c>
      <c r="G42" s="49" t="s">
        <v>205</v>
      </c>
      <c r="H42" s="49" t="s">
        <v>251</v>
      </c>
      <c r="I42" s="49" t="s">
        <v>248</v>
      </c>
      <c r="J42" s="49">
        <v>82</v>
      </c>
      <c r="K42" s="49">
        <v>88</v>
      </c>
      <c r="L42" s="45">
        <f t="shared" si="0"/>
        <v>7</v>
      </c>
      <c r="M42" s="45">
        <v>33</v>
      </c>
      <c r="N42" s="45">
        <f t="shared" si="1"/>
        <v>231</v>
      </c>
      <c r="O42" s="49">
        <v>0</v>
      </c>
      <c r="P42" s="45">
        <f t="shared" si="2"/>
        <v>231</v>
      </c>
      <c r="Q42" s="49">
        <v>190</v>
      </c>
      <c r="R42" s="49"/>
      <c r="S42" s="49"/>
    </row>
    <row r="43" spans="1:19" x14ac:dyDescent="0.35">
      <c r="A43" s="306"/>
      <c r="B43" s="304"/>
      <c r="C43" s="304"/>
      <c r="D43" s="422"/>
      <c r="E43" s="306"/>
      <c r="F43" s="330"/>
      <c r="G43" s="49" t="s">
        <v>230</v>
      </c>
      <c r="H43" s="49" t="s">
        <v>203</v>
      </c>
      <c r="I43" s="49" t="s">
        <v>248</v>
      </c>
      <c r="J43" s="49">
        <v>1</v>
      </c>
      <c r="K43" s="49">
        <v>6</v>
      </c>
      <c r="L43" s="45">
        <f t="shared" si="0"/>
        <v>6</v>
      </c>
      <c r="M43" s="45">
        <v>33</v>
      </c>
      <c r="N43" s="45">
        <f t="shared" si="1"/>
        <v>198</v>
      </c>
      <c r="O43" s="49">
        <v>0</v>
      </c>
      <c r="P43" s="45">
        <f t="shared" si="2"/>
        <v>198</v>
      </c>
      <c r="Q43" s="49"/>
      <c r="R43" s="49">
        <v>190</v>
      </c>
      <c r="S43" s="49"/>
    </row>
    <row r="44" spans="1:19" x14ac:dyDescent="0.35">
      <c r="A44" s="306"/>
      <c r="B44" s="304"/>
      <c r="C44" s="304"/>
      <c r="D44" s="422"/>
      <c r="E44" s="306"/>
      <c r="F44" s="329" t="s">
        <v>199</v>
      </c>
      <c r="G44" s="49" t="s">
        <v>205</v>
      </c>
      <c r="H44" s="49" t="s">
        <v>251</v>
      </c>
      <c r="I44" s="49" t="s">
        <v>248</v>
      </c>
      <c r="J44" s="49">
        <v>89</v>
      </c>
      <c r="K44" s="49">
        <v>99</v>
      </c>
      <c r="L44" s="45">
        <f t="shared" si="0"/>
        <v>11</v>
      </c>
      <c r="M44" s="45">
        <v>35</v>
      </c>
      <c r="N44" s="45">
        <f t="shared" si="1"/>
        <v>385</v>
      </c>
      <c r="O44" s="49">
        <v>25</v>
      </c>
      <c r="P44" s="45">
        <f t="shared" si="2"/>
        <v>410</v>
      </c>
      <c r="Q44" s="49"/>
      <c r="R44" s="49">
        <v>380</v>
      </c>
      <c r="S44" s="49"/>
    </row>
    <row r="45" spans="1:19" x14ac:dyDescent="0.35">
      <c r="A45" s="330"/>
      <c r="B45" s="425"/>
      <c r="C45" s="425"/>
      <c r="D45" s="342"/>
      <c r="E45" s="330"/>
      <c r="F45" s="330"/>
      <c r="G45" s="49" t="s">
        <v>250</v>
      </c>
      <c r="H45" s="49" t="s">
        <v>203</v>
      </c>
      <c r="I45" s="49" t="s">
        <v>252</v>
      </c>
      <c r="J45" s="49">
        <v>1</v>
      </c>
      <c r="K45" s="49">
        <v>3</v>
      </c>
      <c r="L45" s="45">
        <f t="shared" si="0"/>
        <v>3</v>
      </c>
      <c r="M45" s="45">
        <v>35</v>
      </c>
      <c r="N45" s="45">
        <f t="shared" si="1"/>
        <v>105</v>
      </c>
      <c r="O45" s="49">
        <v>0</v>
      </c>
      <c r="P45" s="45">
        <f t="shared" si="2"/>
        <v>105</v>
      </c>
      <c r="Q45" s="49">
        <v>95</v>
      </c>
      <c r="R45" s="49"/>
      <c r="S45" s="49"/>
    </row>
    <row r="46" spans="1:19" x14ac:dyDescent="0.35">
      <c r="A46" s="329">
        <v>10</v>
      </c>
      <c r="B46" s="424">
        <v>179600</v>
      </c>
      <c r="C46" s="424">
        <v>180540</v>
      </c>
      <c r="D46" s="341" t="s">
        <v>215</v>
      </c>
      <c r="E46" s="329" t="s">
        <v>23</v>
      </c>
      <c r="F46" s="329" t="s">
        <v>198</v>
      </c>
      <c r="G46" s="49" t="s">
        <v>205</v>
      </c>
      <c r="H46" s="49" t="s">
        <v>251</v>
      </c>
      <c r="I46" s="49" t="s">
        <v>258</v>
      </c>
      <c r="J46" s="49">
        <v>89</v>
      </c>
      <c r="K46" s="49">
        <v>102</v>
      </c>
      <c r="L46" s="45">
        <f t="shared" si="0"/>
        <v>14</v>
      </c>
      <c r="M46" s="45">
        <v>35</v>
      </c>
      <c r="N46" s="45">
        <f t="shared" si="1"/>
        <v>490</v>
      </c>
      <c r="O46" s="49">
        <v>30</v>
      </c>
      <c r="P46" s="45">
        <f t="shared" si="2"/>
        <v>520</v>
      </c>
      <c r="Q46" s="49"/>
      <c r="R46" s="49">
        <v>480</v>
      </c>
      <c r="S46" s="49"/>
    </row>
    <row r="47" spans="1:19" x14ac:dyDescent="0.35">
      <c r="A47" s="306"/>
      <c r="B47" s="304"/>
      <c r="C47" s="304"/>
      <c r="D47" s="422"/>
      <c r="E47" s="306"/>
      <c r="F47" s="330"/>
      <c r="G47" s="49" t="s">
        <v>205</v>
      </c>
      <c r="H47" s="49" t="s">
        <v>251</v>
      </c>
      <c r="I47" s="49" t="s">
        <v>247</v>
      </c>
      <c r="J47" s="49">
        <v>82</v>
      </c>
      <c r="K47" s="49">
        <v>88</v>
      </c>
      <c r="L47" s="45">
        <f t="shared" si="0"/>
        <v>7</v>
      </c>
      <c r="M47" s="45">
        <v>35</v>
      </c>
      <c r="N47" s="45">
        <f t="shared" si="1"/>
        <v>245</v>
      </c>
      <c r="O47" s="49">
        <v>0</v>
      </c>
      <c r="P47" s="45">
        <f t="shared" si="2"/>
        <v>245</v>
      </c>
      <c r="Q47" s="49"/>
      <c r="R47" s="49">
        <v>215</v>
      </c>
      <c r="S47" s="49"/>
    </row>
    <row r="48" spans="1:19" x14ac:dyDescent="0.35">
      <c r="A48" s="306"/>
      <c r="B48" s="304"/>
      <c r="C48" s="304"/>
      <c r="D48" s="422"/>
      <c r="E48" s="306"/>
      <c r="F48" s="329" t="s">
        <v>199</v>
      </c>
      <c r="G48" s="49" t="s">
        <v>205</v>
      </c>
      <c r="H48" s="49" t="s">
        <v>251</v>
      </c>
      <c r="I48" s="49" t="s">
        <v>248</v>
      </c>
      <c r="J48" s="49">
        <v>103</v>
      </c>
      <c r="K48" s="49">
        <v>112</v>
      </c>
      <c r="L48" s="45">
        <f t="shared" si="0"/>
        <v>10</v>
      </c>
      <c r="M48" s="45">
        <v>35</v>
      </c>
      <c r="N48" s="45">
        <f t="shared" si="1"/>
        <v>350</v>
      </c>
      <c r="O48" s="49">
        <v>0</v>
      </c>
      <c r="P48" s="45">
        <f t="shared" si="2"/>
        <v>350</v>
      </c>
      <c r="Q48" s="49"/>
      <c r="R48" s="49">
        <v>320</v>
      </c>
      <c r="S48" s="49"/>
    </row>
    <row r="49" spans="1:19" x14ac:dyDescent="0.35">
      <c r="A49" s="330"/>
      <c r="B49" s="425"/>
      <c r="C49" s="425"/>
      <c r="D49" s="342"/>
      <c r="E49" s="330"/>
      <c r="F49" s="330"/>
      <c r="G49" s="49" t="s">
        <v>250</v>
      </c>
      <c r="H49" s="49" t="s">
        <v>203</v>
      </c>
      <c r="I49" s="49" t="s">
        <v>252</v>
      </c>
      <c r="J49" s="49">
        <v>1</v>
      </c>
      <c r="K49" s="49">
        <v>3</v>
      </c>
      <c r="L49" s="45">
        <f t="shared" si="0"/>
        <v>3</v>
      </c>
      <c r="M49" s="45">
        <v>35</v>
      </c>
      <c r="N49" s="45">
        <f t="shared" si="1"/>
        <v>105</v>
      </c>
      <c r="O49" s="49">
        <v>40</v>
      </c>
      <c r="P49" s="45">
        <f t="shared" si="2"/>
        <v>145</v>
      </c>
      <c r="Q49" s="49">
        <v>125</v>
      </c>
      <c r="R49" s="49"/>
      <c r="S49" s="49"/>
    </row>
    <row r="50" spans="1:19" x14ac:dyDescent="0.35">
      <c r="A50" s="329">
        <v>11</v>
      </c>
      <c r="B50" s="424">
        <v>181950</v>
      </c>
      <c r="C50" s="424">
        <v>182840</v>
      </c>
      <c r="D50" s="341" t="s">
        <v>216</v>
      </c>
      <c r="E50" s="329" t="s">
        <v>23</v>
      </c>
      <c r="F50" s="329" t="s">
        <v>198</v>
      </c>
      <c r="G50" s="49" t="s">
        <v>205</v>
      </c>
      <c r="H50" s="49" t="s">
        <v>251</v>
      </c>
      <c r="I50" s="49" t="s">
        <v>258</v>
      </c>
      <c r="J50" s="49">
        <v>1</v>
      </c>
      <c r="K50" s="49">
        <v>16</v>
      </c>
      <c r="L50" s="45">
        <f t="shared" si="0"/>
        <v>16</v>
      </c>
      <c r="M50" s="45">
        <v>35</v>
      </c>
      <c r="N50" s="45">
        <f t="shared" si="1"/>
        <v>560</v>
      </c>
      <c r="O50" s="49">
        <v>35</v>
      </c>
      <c r="P50" s="45">
        <f t="shared" si="2"/>
        <v>595</v>
      </c>
      <c r="Q50" s="49"/>
      <c r="R50" s="49">
        <v>560</v>
      </c>
      <c r="S50" s="49"/>
    </row>
    <row r="51" spans="1:19" x14ac:dyDescent="0.35">
      <c r="A51" s="306"/>
      <c r="B51" s="304"/>
      <c r="C51" s="304"/>
      <c r="D51" s="422"/>
      <c r="E51" s="306"/>
      <c r="F51" s="330"/>
      <c r="G51" s="32" t="s">
        <v>250</v>
      </c>
      <c r="H51" s="49" t="s">
        <v>203</v>
      </c>
      <c r="I51" s="49" t="s">
        <v>252</v>
      </c>
      <c r="J51" s="49">
        <v>1</v>
      </c>
      <c r="K51" s="49">
        <v>5</v>
      </c>
      <c r="L51" s="45">
        <f t="shared" si="0"/>
        <v>5</v>
      </c>
      <c r="M51" s="45">
        <v>35</v>
      </c>
      <c r="N51" s="45">
        <f t="shared" si="1"/>
        <v>175</v>
      </c>
      <c r="O51" s="49">
        <v>5</v>
      </c>
      <c r="P51" s="45">
        <f t="shared" si="2"/>
        <v>180</v>
      </c>
      <c r="Q51" s="49">
        <v>170</v>
      </c>
      <c r="R51" s="49"/>
      <c r="S51" s="49"/>
    </row>
    <row r="52" spans="1:19" x14ac:dyDescent="0.35">
      <c r="A52" s="306"/>
      <c r="B52" s="304"/>
      <c r="C52" s="304"/>
      <c r="D52" s="422"/>
      <c r="E52" s="306"/>
      <c r="F52" s="49" t="s">
        <v>199</v>
      </c>
      <c r="G52" s="49" t="s">
        <v>205</v>
      </c>
      <c r="H52" s="49" t="s">
        <v>203</v>
      </c>
      <c r="I52" s="49" t="s">
        <v>252</v>
      </c>
      <c r="J52" s="49">
        <v>1</v>
      </c>
      <c r="K52" s="49">
        <v>7</v>
      </c>
      <c r="L52" s="45">
        <f t="shared" si="0"/>
        <v>7</v>
      </c>
      <c r="M52" s="45">
        <v>35</v>
      </c>
      <c r="N52" s="45">
        <f t="shared" si="1"/>
        <v>245</v>
      </c>
      <c r="O52" s="49">
        <v>5</v>
      </c>
      <c r="P52" s="45">
        <f t="shared" si="2"/>
        <v>250</v>
      </c>
      <c r="Q52" s="49">
        <v>230</v>
      </c>
      <c r="R52" s="49"/>
      <c r="S52" s="49"/>
    </row>
    <row r="53" spans="1:19" x14ac:dyDescent="0.35">
      <c r="A53" s="330"/>
      <c r="B53" s="425"/>
      <c r="C53" s="425"/>
      <c r="D53" s="342"/>
      <c r="E53" s="330"/>
      <c r="F53" s="49" t="s">
        <v>200</v>
      </c>
      <c r="G53" s="49" t="s">
        <v>205</v>
      </c>
      <c r="H53" s="49" t="s">
        <v>251</v>
      </c>
      <c r="I53" s="49" t="s">
        <v>258</v>
      </c>
      <c r="J53" s="49">
        <v>17</v>
      </c>
      <c r="K53" s="49">
        <v>34</v>
      </c>
      <c r="L53" s="45">
        <f t="shared" si="0"/>
        <v>18</v>
      </c>
      <c r="M53" s="45">
        <v>35</v>
      </c>
      <c r="N53" s="45">
        <f t="shared" si="1"/>
        <v>630</v>
      </c>
      <c r="O53" s="49">
        <v>0</v>
      </c>
      <c r="P53" s="45">
        <f t="shared" si="2"/>
        <v>630</v>
      </c>
      <c r="Q53" s="49"/>
      <c r="R53" s="49">
        <v>290</v>
      </c>
      <c r="S53" s="49">
        <v>315</v>
      </c>
    </row>
    <row r="54" spans="1:19" x14ac:dyDescent="0.35">
      <c r="A54" s="329">
        <v>12</v>
      </c>
      <c r="B54" s="424">
        <v>181950</v>
      </c>
      <c r="C54" s="424">
        <v>182840</v>
      </c>
      <c r="D54" s="341" t="s">
        <v>216</v>
      </c>
      <c r="E54" s="329" t="s">
        <v>24</v>
      </c>
      <c r="F54" s="329" t="s">
        <v>198</v>
      </c>
      <c r="G54" s="49" t="s">
        <v>205</v>
      </c>
      <c r="H54" s="49" t="s">
        <v>251</v>
      </c>
      <c r="I54" s="49" t="s">
        <v>258</v>
      </c>
      <c r="J54" s="49">
        <v>1</v>
      </c>
      <c r="K54" s="49">
        <v>16</v>
      </c>
      <c r="L54" s="45">
        <f t="shared" si="0"/>
        <v>16</v>
      </c>
      <c r="M54" s="45">
        <v>35</v>
      </c>
      <c r="N54" s="45">
        <f t="shared" si="1"/>
        <v>560</v>
      </c>
      <c r="O54" s="49">
        <v>35</v>
      </c>
      <c r="P54" s="45">
        <f t="shared" si="2"/>
        <v>595</v>
      </c>
      <c r="Q54" s="49"/>
      <c r="R54" s="49">
        <v>560</v>
      </c>
      <c r="S54" s="49"/>
    </row>
    <row r="55" spans="1:19" x14ac:dyDescent="0.35">
      <c r="A55" s="306"/>
      <c r="B55" s="304"/>
      <c r="C55" s="304"/>
      <c r="D55" s="422"/>
      <c r="E55" s="306"/>
      <c r="F55" s="330"/>
      <c r="G55" s="49" t="s">
        <v>250</v>
      </c>
      <c r="H55" s="49" t="s">
        <v>203</v>
      </c>
      <c r="I55" s="49" t="s">
        <v>248</v>
      </c>
      <c r="J55" s="49">
        <v>1</v>
      </c>
      <c r="K55" s="49">
        <v>5</v>
      </c>
      <c r="L55" s="45">
        <f t="shared" si="0"/>
        <v>5</v>
      </c>
      <c r="M55" s="45">
        <v>35</v>
      </c>
      <c r="N55" s="45">
        <f t="shared" si="1"/>
        <v>175</v>
      </c>
      <c r="O55" s="49">
        <v>0</v>
      </c>
      <c r="P55" s="45">
        <f t="shared" si="2"/>
        <v>175</v>
      </c>
      <c r="Q55" s="49">
        <v>160</v>
      </c>
      <c r="R55" s="49"/>
      <c r="S55" s="49"/>
    </row>
    <row r="56" spans="1:19" x14ac:dyDescent="0.35">
      <c r="A56" s="306"/>
      <c r="B56" s="304"/>
      <c r="C56" s="304"/>
      <c r="D56" s="422"/>
      <c r="E56" s="306"/>
      <c r="F56" s="49" t="s">
        <v>199</v>
      </c>
      <c r="G56" s="49" t="s">
        <v>205</v>
      </c>
      <c r="H56" s="49" t="s">
        <v>203</v>
      </c>
      <c r="I56" s="49" t="s">
        <v>252</v>
      </c>
      <c r="J56" s="49">
        <v>1</v>
      </c>
      <c r="K56" s="49">
        <v>7</v>
      </c>
      <c r="L56" s="45">
        <f t="shared" si="0"/>
        <v>7</v>
      </c>
      <c r="M56" s="45">
        <v>35</v>
      </c>
      <c r="N56" s="45">
        <f t="shared" si="1"/>
        <v>245</v>
      </c>
      <c r="O56" s="49">
        <v>5</v>
      </c>
      <c r="P56" s="45">
        <f t="shared" si="2"/>
        <v>250</v>
      </c>
      <c r="Q56" s="49">
        <v>220</v>
      </c>
      <c r="R56" s="49"/>
      <c r="S56" s="49"/>
    </row>
    <row r="57" spans="1:19" x14ac:dyDescent="0.35">
      <c r="A57" s="330"/>
      <c r="B57" s="425"/>
      <c r="C57" s="425"/>
      <c r="D57" s="342"/>
      <c r="E57" s="330"/>
      <c r="F57" s="49" t="s">
        <v>200</v>
      </c>
      <c r="G57" s="49" t="s">
        <v>205</v>
      </c>
      <c r="H57" s="49" t="s">
        <v>251</v>
      </c>
      <c r="I57" s="49" t="s">
        <v>258</v>
      </c>
      <c r="J57" s="49">
        <v>17</v>
      </c>
      <c r="K57" s="49">
        <v>34</v>
      </c>
      <c r="L57" s="45">
        <f t="shared" si="0"/>
        <v>18</v>
      </c>
      <c r="M57" s="45">
        <v>35</v>
      </c>
      <c r="N57" s="45">
        <f t="shared" si="1"/>
        <v>630</v>
      </c>
      <c r="O57" s="49">
        <v>0</v>
      </c>
      <c r="P57" s="45">
        <f t="shared" si="2"/>
        <v>630</v>
      </c>
      <c r="Q57" s="49"/>
      <c r="R57" s="49">
        <v>290</v>
      </c>
      <c r="S57" s="49">
        <v>315</v>
      </c>
    </row>
    <row r="58" spans="1:19" x14ac:dyDescent="0.35">
      <c r="A58" s="329">
        <v>13</v>
      </c>
      <c r="B58" s="424">
        <v>182840</v>
      </c>
      <c r="C58" s="424">
        <v>184100</v>
      </c>
      <c r="D58" s="341" t="s">
        <v>217</v>
      </c>
      <c r="E58" s="329" t="s">
        <v>23</v>
      </c>
      <c r="F58" s="329" t="s">
        <v>198</v>
      </c>
      <c r="G58" s="49" t="s">
        <v>205</v>
      </c>
      <c r="H58" s="49" t="s">
        <v>251</v>
      </c>
      <c r="I58" s="49" t="s">
        <v>247</v>
      </c>
      <c r="J58" s="49">
        <v>35</v>
      </c>
      <c r="K58" s="49">
        <v>46</v>
      </c>
      <c r="L58" s="45">
        <f t="shared" si="0"/>
        <v>12</v>
      </c>
      <c r="M58" s="45">
        <v>35</v>
      </c>
      <c r="N58" s="45">
        <f t="shared" si="1"/>
        <v>420</v>
      </c>
      <c r="O58" s="49">
        <v>30</v>
      </c>
      <c r="P58" s="45">
        <f t="shared" si="2"/>
        <v>450</v>
      </c>
      <c r="Q58" s="49"/>
      <c r="R58" s="49"/>
      <c r="S58" s="49">
        <v>450</v>
      </c>
    </row>
    <row r="59" spans="1:19" x14ac:dyDescent="0.35">
      <c r="A59" s="306"/>
      <c r="B59" s="304"/>
      <c r="C59" s="304"/>
      <c r="D59" s="422"/>
      <c r="E59" s="306"/>
      <c r="F59" s="330"/>
      <c r="G59" s="49" t="s">
        <v>230</v>
      </c>
      <c r="H59" s="49" t="s">
        <v>203</v>
      </c>
      <c r="I59" s="49" t="s">
        <v>252</v>
      </c>
      <c r="J59" s="49">
        <v>1</v>
      </c>
      <c r="K59" s="49">
        <v>6</v>
      </c>
      <c r="L59" s="45">
        <f t="shared" si="0"/>
        <v>6</v>
      </c>
      <c r="M59" s="45">
        <v>35</v>
      </c>
      <c r="N59" s="45">
        <f t="shared" si="1"/>
        <v>210</v>
      </c>
      <c r="O59" s="49">
        <v>5</v>
      </c>
      <c r="P59" s="45">
        <f t="shared" si="2"/>
        <v>215</v>
      </c>
      <c r="Q59" s="49">
        <v>195</v>
      </c>
      <c r="R59" s="49"/>
      <c r="S59" s="49"/>
    </row>
    <row r="60" spans="1:19" x14ac:dyDescent="0.35">
      <c r="A60" s="306"/>
      <c r="B60" s="304"/>
      <c r="C60" s="304"/>
      <c r="D60" s="422"/>
      <c r="E60" s="306"/>
      <c r="F60" s="49" t="s">
        <v>199</v>
      </c>
      <c r="G60" s="49" t="s">
        <v>205</v>
      </c>
      <c r="H60" s="49" t="s">
        <v>251</v>
      </c>
      <c r="I60" s="49" t="s">
        <v>247</v>
      </c>
      <c r="J60" s="49">
        <v>47</v>
      </c>
      <c r="K60" s="49">
        <v>59</v>
      </c>
      <c r="L60" s="45">
        <f t="shared" si="0"/>
        <v>13</v>
      </c>
      <c r="M60" s="45">
        <v>35</v>
      </c>
      <c r="N60" s="45">
        <f t="shared" si="1"/>
        <v>455</v>
      </c>
      <c r="O60" s="49">
        <v>30</v>
      </c>
      <c r="P60" s="45">
        <f t="shared" si="2"/>
        <v>485</v>
      </c>
      <c r="Q60" s="49"/>
      <c r="R60" s="49"/>
      <c r="S60" s="49">
        <v>485</v>
      </c>
    </row>
    <row r="61" spans="1:19" x14ac:dyDescent="0.35">
      <c r="A61" s="330"/>
      <c r="B61" s="425"/>
      <c r="C61" s="425"/>
      <c r="D61" s="342"/>
      <c r="E61" s="330"/>
      <c r="F61" s="49" t="s">
        <v>200</v>
      </c>
      <c r="G61" s="49" t="s">
        <v>250</v>
      </c>
      <c r="H61" s="49" t="s">
        <v>203</v>
      </c>
      <c r="I61" s="49" t="s">
        <v>252</v>
      </c>
      <c r="J61" s="49">
        <v>1</v>
      </c>
      <c r="K61" s="49">
        <v>3</v>
      </c>
      <c r="L61" s="45">
        <f t="shared" si="0"/>
        <v>3</v>
      </c>
      <c r="M61" s="45">
        <v>35</v>
      </c>
      <c r="N61" s="45">
        <f t="shared" si="1"/>
        <v>105</v>
      </c>
      <c r="O61" s="49">
        <v>30</v>
      </c>
      <c r="P61" s="45">
        <f t="shared" si="2"/>
        <v>135</v>
      </c>
      <c r="Q61" s="49">
        <v>125</v>
      </c>
      <c r="R61" s="49"/>
      <c r="S61" s="49"/>
    </row>
    <row r="62" spans="1:19" x14ac:dyDescent="0.35">
      <c r="A62" s="329">
        <v>14</v>
      </c>
      <c r="B62" s="424">
        <v>182840</v>
      </c>
      <c r="C62" s="424">
        <v>184100</v>
      </c>
      <c r="D62" s="341" t="s">
        <v>217</v>
      </c>
      <c r="E62" s="329" t="s">
        <v>24</v>
      </c>
      <c r="F62" s="49" t="s">
        <v>198</v>
      </c>
      <c r="G62" s="49" t="s">
        <v>205</v>
      </c>
      <c r="H62" s="49" t="s">
        <v>251</v>
      </c>
      <c r="I62" s="49" t="s">
        <v>248</v>
      </c>
      <c r="J62" s="49">
        <v>35</v>
      </c>
      <c r="K62" s="49">
        <v>46</v>
      </c>
      <c r="L62" s="45">
        <f t="shared" si="0"/>
        <v>12</v>
      </c>
      <c r="M62" s="45">
        <v>35</v>
      </c>
      <c r="N62" s="45">
        <f t="shared" si="1"/>
        <v>420</v>
      </c>
      <c r="O62" s="49">
        <v>30</v>
      </c>
      <c r="P62" s="45">
        <f t="shared" si="2"/>
        <v>450</v>
      </c>
      <c r="Q62" s="49"/>
      <c r="R62" s="49"/>
      <c r="S62" s="49">
        <v>450</v>
      </c>
    </row>
    <row r="63" spans="1:19" x14ac:dyDescent="0.35">
      <c r="A63" s="306"/>
      <c r="B63" s="304"/>
      <c r="C63" s="304"/>
      <c r="D63" s="422"/>
      <c r="E63" s="306"/>
      <c r="F63" s="329" t="s">
        <v>199</v>
      </c>
      <c r="G63" s="49" t="s">
        <v>205</v>
      </c>
      <c r="H63" s="49" t="s">
        <v>251</v>
      </c>
      <c r="I63" s="49" t="s">
        <v>247</v>
      </c>
      <c r="J63" s="49">
        <v>47</v>
      </c>
      <c r="K63" s="49">
        <v>59</v>
      </c>
      <c r="L63" s="45">
        <f t="shared" si="0"/>
        <v>13</v>
      </c>
      <c r="M63" s="45">
        <v>35</v>
      </c>
      <c r="N63" s="45">
        <f t="shared" si="1"/>
        <v>455</v>
      </c>
      <c r="O63" s="49">
        <v>30</v>
      </c>
      <c r="P63" s="45">
        <f t="shared" si="2"/>
        <v>485</v>
      </c>
      <c r="Q63" s="49"/>
      <c r="R63" s="49"/>
      <c r="S63" s="49">
        <v>485</v>
      </c>
    </row>
    <row r="64" spans="1:19" x14ac:dyDescent="0.35">
      <c r="A64" s="330"/>
      <c r="B64" s="425"/>
      <c r="C64" s="425"/>
      <c r="D64" s="342"/>
      <c r="E64" s="330"/>
      <c r="F64" s="330"/>
      <c r="G64" s="49" t="s">
        <v>250</v>
      </c>
      <c r="H64" s="49" t="s">
        <v>203</v>
      </c>
      <c r="I64" s="49" t="s">
        <v>252</v>
      </c>
      <c r="J64" s="49">
        <v>1</v>
      </c>
      <c r="K64" s="49">
        <v>3</v>
      </c>
      <c r="L64" s="45">
        <f t="shared" si="0"/>
        <v>3</v>
      </c>
      <c r="M64" s="45">
        <v>35</v>
      </c>
      <c r="N64" s="45">
        <f t="shared" si="1"/>
        <v>105</v>
      </c>
      <c r="O64" s="49">
        <v>40</v>
      </c>
      <c r="P64" s="45">
        <f t="shared" si="2"/>
        <v>145</v>
      </c>
      <c r="Q64" s="49">
        <v>125</v>
      </c>
      <c r="R64" s="49"/>
      <c r="S64" s="49"/>
    </row>
    <row r="65" spans="1:19" x14ac:dyDescent="0.35">
      <c r="A65" s="329">
        <v>15</v>
      </c>
      <c r="B65" s="424">
        <v>191971</v>
      </c>
      <c r="C65" s="424">
        <v>192890</v>
      </c>
      <c r="D65" s="341" t="s">
        <v>218</v>
      </c>
      <c r="E65" s="329" t="s">
        <v>23</v>
      </c>
      <c r="F65" s="329" t="s">
        <v>198</v>
      </c>
      <c r="G65" s="49" t="s">
        <v>205</v>
      </c>
      <c r="H65" s="49" t="s">
        <v>251</v>
      </c>
      <c r="I65" s="49" t="s">
        <v>249</v>
      </c>
      <c r="J65" s="49">
        <v>4</v>
      </c>
      <c r="K65" s="49">
        <v>19</v>
      </c>
      <c r="L65" s="45">
        <f t="shared" si="0"/>
        <v>16</v>
      </c>
      <c r="M65" s="45">
        <v>35</v>
      </c>
      <c r="N65" s="45">
        <f t="shared" si="1"/>
        <v>560</v>
      </c>
      <c r="O65" s="49">
        <v>30</v>
      </c>
      <c r="P65" s="45">
        <f t="shared" si="2"/>
        <v>590</v>
      </c>
      <c r="Q65" s="49"/>
      <c r="R65" s="49">
        <v>220</v>
      </c>
      <c r="S65" s="49">
        <v>350</v>
      </c>
    </row>
    <row r="66" spans="1:19" x14ac:dyDescent="0.35">
      <c r="A66" s="306"/>
      <c r="B66" s="304"/>
      <c r="C66" s="304"/>
      <c r="D66" s="422"/>
      <c r="E66" s="306"/>
      <c r="F66" s="306"/>
      <c r="G66" s="49" t="s">
        <v>205</v>
      </c>
      <c r="H66" s="49" t="s">
        <v>203</v>
      </c>
      <c r="I66" s="49" t="s">
        <v>247</v>
      </c>
      <c r="J66" s="49">
        <v>1</v>
      </c>
      <c r="K66" s="49">
        <v>3</v>
      </c>
      <c r="L66" s="45">
        <f t="shared" si="0"/>
        <v>3</v>
      </c>
      <c r="M66" s="45">
        <v>35</v>
      </c>
      <c r="N66" s="45">
        <f t="shared" si="1"/>
        <v>105</v>
      </c>
      <c r="O66" s="49">
        <v>0</v>
      </c>
      <c r="P66" s="45">
        <f t="shared" si="2"/>
        <v>105</v>
      </c>
      <c r="Q66" s="49">
        <v>90</v>
      </c>
      <c r="R66" s="49"/>
      <c r="S66" s="49"/>
    </row>
    <row r="67" spans="1:19" x14ac:dyDescent="0.35">
      <c r="A67" s="306"/>
      <c r="B67" s="304"/>
      <c r="C67" s="304"/>
      <c r="D67" s="422"/>
      <c r="E67" s="306"/>
      <c r="F67" s="330"/>
      <c r="G67" s="49" t="s">
        <v>22</v>
      </c>
      <c r="H67" s="49" t="s">
        <v>206</v>
      </c>
      <c r="I67" s="49" t="s">
        <v>248</v>
      </c>
      <c r="J67" s="49">
        <v>1</v>
      </c>
      <c r="K67" s="49">
        <v>4</v>
      </c>
      <c r="L67" s="45">
        <f t="shared" si="0"/>
        <v>4</v>
      </c>
      <c r="M67" s="45">
        <v>35</v>
      </c>
      <c r="N67" s="45">
        <f t="shared" si="1"/>
        <v>140</v>
      </c>
      <c r="O67" s="49">
        <v>0</v>
      </c>
      <c r="P67" s="45">
        <f t="shared" si="2"/>
        <v>140</v>
      </c>
      <c r="Q67" s="49">
        <v>125</v>
      </c>
      <c r="R67" s="49"/>
      <c r="S67" s="49"/>
    </row>
    <row r="68" spans="1:19" x14ac:dyDescent="0.35">
      <c r="A68" s="306"/>
      <c r="B68" s="304"/>
      <c r="C68" s="304"/>
      <c r="D68" s="422"/>
      <c r="E68" s="306"/>
      <c r="F68" s="49" t="s">
        <v>199</v>
      </c>
      <c r="G68" s="49" t="s">
        <v>205</v>
      </c>
      <c r="H68" s="49" t="s">
        <v>251</v>
      </c>
      <c r="I68" s="49" t="s">
        <v>252</v>
      </c>
      <c r="J68" s="49">
        <v>20</v>
      </c>
      <c r="K68" s="49">
        <v>28</v>
      </c>
      <c r="L68" s="45">
        <f t="shared" si="0"/>
        <v>9</v>
      </c>
      <c r="M68" s="45">
        <v>35</v>
      </c>
      <c r="N68" s="45">
        <f t="shared" si="1"/>
        <v>315</v>
      </c>
      <c r="O68" s="49">
        <v>30</v>
      </c>
      <c r="P68" s="45">
        <f t="shared" si="2"/>
        <v>345</v>
      </c>
      <c r="Q68" s="49"/>
      <c r="R68" s="49">
        <v>320</v>
      </c>
      <c r="S68" s="49"/>
    </row>
    <row r="69" spans="1:19" x14ac:dyDescent="0.35">
      <c r="A69" s="306"/>
      <c r="B69" s="304"/>
      <c r="C69" s="304"/>
      <c r="D69" s="422"/>
      <c r="E69" s="306"/>
      <c r="F69" s="49" t="s">
        <v>200</v>
      </c>
      <c r="G69" s="49" t="s">
        <v>205</v>
      </c>
      <c r="H69" s="49" t="s">
        <v>203</v>
      </c>
      <c r="I69" s="49" t="s">
        <v>248</v>
      </c>
      <c r="J69" s="49">
        <v>1</v>
      </c>
      <c r="K69" s="49">
        <v>15</v>
      </c>
      <c r="L69" s="45">
        <f t="shared" si="0"/>
        <v>15</v>
      </c>
      <c r="M69" s="45">
        <v>35</v>
      </c>
      <c r="N69" s="45">
        <f t="shared" si="1"/>
        <v>525</v>
      </c>
      <c r="O69" s="49">
        <v>80</v>
      </c>
      <c r="P69" s="45">
        <f t="shared" si="2"/>
        <v>605</v>
      </c>
      <c r="Q69" s="49">
        <v>575</v>
      </c>
      <c r="R69" s="49"/>
      <c r="S69" s="49"/>
    </row>
    <row r="70" spans="1:19" x14ac:dyDescent="0.35">
      <c r="A70" s="330"/>
      <c r="B70" s="425"/>
      <c r="C70" s="425"/>
      <c r="D70" s="342"/>
      <c r="E70" s="330"/>
      <c r="F70" s="49" t="s">
        <v>201</v>
      </c>
      <c r="G70" s="49" t="s">
        <v>205</v>
      </c>
      <c r="H70" s="49" t="s">
        <v>203</v>
      </c>
      <c r="I70" s="49" t="s">
        <v>252</v>
      </c>
      <c r="J70" s="49">
        <v>16</v>
      </c>
      <c r="K70" s="49">
        <v>27</v>
      </c>
      <c r="L70" s="45">
        <f t="shared" ref="L70:L133" si="3">SUM(K70-J70)+1</f>
        <v>12</v>
      </c>
      <c r="M70" s="45">
        <v>35</v>
      </c>
      <c r="N70" s="45">
        <f t="shared" ref="N70:N133" si="4">M70*L70</f>
        <v>420</v>
      </c>
      <c r="O70" s="49">
        <v>80</v>
      </c>
      <c r="P70" s="45">
        <f t="shared" ref="P70:P133" si="5">SUM(N70:O70)</f>
        <v>500</v>
      </c>
      <c r="Q70" s="49">
        <v>470</v>
      </c>
      <c r="R70" s="49"/>
      <c r="S70" s="49"/>
    </row>
    <row r="71" spans="1:19" x14ac:dyDescent="0.35">
      <c r="A71" s="329">
        <v>16</v>
      </c>
      <c r="B71" s="424">
        <v>192890</v>
      </c>
      <c r="C71" s="424">
        <v>193580</v>
      </c>
      <c r="D71" s="341" t="s">
        <v>219</v>
      </c>
      <c r="E71" s="329" t="s">
        <v>23</v>
      </c>
      <c r="F71" s="49" t="s">
        <v>198</v>
      </c>
      <c r="G71" s="49" t="s">
        <v>205</v>
      </c>
      <c r="H71" s="49" t="s">
        <v>251</v>
      </c>
      <c r="I71" s="49" t="s">
        <v>248</v>
      </c>
      <c r="J71" s="49">
        <v>29</v>
      </c>
      <c r="K71" s="49">
        <v>40</v>
      </c>
      <c r="L71" s="45">
        <f t="shared" si="3"/>
        <v>12</v>
      </c>
      <c r="M71" s="45">
        <v>35</v>
      </c>
      <c r="N71" s="45">
        <f t="shared" si="4"/>
        <v>420</v>
      </c>
      <c r="O71" s="49">
        <v>0</v>
      </c>
      <c r="P71" s="45">
        <f t="shared" si="5"/>
        <v>420</v>
      </c>
      <c r="Q71" s="49"/>
      <c r="R71" s="49">
        <v>390</v>
      </c>
      <c r="S71" s="49"/>
    </row>
    <row r="72" spans="1:19" x14ac:dyDescent="0.35">
      <c r="A72" s="306"/>
      <c r="B72" s="304"/>
      <c r="C72" s="304"/>
      <c r="D72" s="422"/>
      <c r="E72" s="306"/>
      <c r="F72" s="329" t="s">
        <v>199</v>
      </c>
      <c r="G72" s="49" t="s">
        <v>205</v>
      </c>
      <c r="H72" s="49" t="s">
        <v>251</v>
      </c>
      <c r="I72" s="49" t="s">
        <v>258</v>
      </c>
      <c r="J72" s="49">
        <v>41</v>
      </c>
      <c r="K72" s="49">
        <v>52</v>
      </c>
      <c r="L72" s="45">
        <f t="shared" si="3"/>
        <v>12</v>
      </c>
      <c r="M72" s="45">
        <v>35</v>
      </c>
      <c r="N72" s="45">
        <f t="shared" si="4"/>
        <v>420</v>
      </c>
      <c r="O72" s="49">
        <v>30</v>
      </c>
      <c r="P72" s="45">
        <f t="shared" si="5"/>
        <v>450</v>
      </c>
      <c r="Q72" s="49"/>
      <c r="R72" s="49">
        <v>425</v>
      </c>
      <c r="S72" s="49"/>
    </row>
    <row r="73" spans="1:19" x14ac:dyDescent="0.35">
      <c r="A73" s="306"/>
      <c r="B73" s="304"/>
      <c r="C73" s="304"/>
      <c r="D73" s="422"/>
      <c r="E73" s="306"/>
      <c r="F73" s="306"/>
      <c r="G73" s="49" t="s">
        <v>205</v>
      </c>
      <c r="H73" s="49" t="s">
        <v>251</v>
      </c>
      <c r="I73" s="49" t="s">
        <v>247</v>
      </c>
      <c r="J73" s="49">
        <v>53</v>
      </c>
      <c r="K73" s="49">
        <v>58</v>
      </c>
      <c r="L73" s="45">
        <f t="shared" si="3"/>
        <v>6</v>
      </c>
      <c r="M73" s="45">
        <v>35</v>
      </c>
      <c r="N73" s="45">
        <f t="shared" si="4"/>
        <v>210</v>
      </c>
      <c r="O73" s="49">
        <v>0</v>
      </c>
      <c r="P73" s="45">
        <f t="shared" si="5"/>
        <v>210</v>
      </c>
      <c r="Q73" s="49"/>
      <c r="R73" s="49">
        <v>190</v>
      </c>
      <c r="S73" s="49"/>
    </row>
    <row r="74" spans="1:19" x14ac:dyDescent="0.35">
      <c r="A74" s="330"/>
      <c r="B74" s="425"/>
      <c r="C74" s="425"/>
      <c r="D74" s="342"/>
      <c r="E74" s="330"/>
      <c r="F74" s="330"/>
      <c r="G74" s="49" t="s">
        <v>22</v>
      </c>
      <c r="H74" s="49" t="s">
        <v>206</v>
      </c>
      <c r="I74" s="49" t="s">
        <v>248</v>
      </c>
      <c r="J74" s="49">
        <v>5</v>
      </c>
      <c r="K74" s="49">
        <v>8</v>
      </c>
      <c r="L74" s="45">
        <f t="shared" si="3"/>
        <v>4</v>
      </c>
      <c r="M74" s="45">
        <v>35</v>
      </c>
      <c r="N74" s="45">
        <f t="shared" si="4"/>
        <v>140</v>
      </c>
      <c r="O74" s="49">
        <v>0</v>
      </c>
      <c r="P74" s="45">
        <f t="shared" si="5"/>
        <v>140</v>
      </c>
      <c r="Q74" s="49">
        <v>125</v>
      </c>
      <c r="R74" s="49"/>
      <c r="S74" s="49"/>
    </row>
    <row r="75" spans="1:19" x14ac:dyDescent="0.35">
      <c r="A75" s="329">
        <v>17</v>
      </c>
      <c r="B75" s="424">
        <v>192890</v>
      </c>
      <c r="C75" s="424">
        <v>193580</v>
      </c>
      <c r="D75" s="341" t="s">
        <v>220</v>
      </c>
      <c r="E75" s="329" t="s">
        <v>24</v>
      </c>
      <c r="F75" s="49" t="s">
        <v>198</v>
      </c>
      <c r="G75" s="49" t="s">
        <v>205</v>
      </c>
      <c r="H75" s="49" t="s">
        <v>203</v>
      </c>
      <c r="I75" s="49" t="s">
        <v>252</v>
      </c>
      <c r="J75" s="49">
        <v>28</v>
      </c>
      <c r="K75" s="49">
        <v>39</v>
      </c>
      <c r="L75" s="45">
        <f t="shared" si="3"/>
        <v>12</v>
      </c>
      <c r="M75" s="45">
        <v>35</v>
      </c>
      <c r="N75" s="45">
        <f t="shared" si="4"/>
        <v>420</v>
      </c>
      <c r="O75" s="49">
        <v>30</v>
      </c>
      <c r="P75" s="45">
        <f t="shared" si="5"/>
        <v>450</v>
      </c>
      <c r="Q75" s="49">
        <v>425</v>
      </c>
      <c r="R75" s="49"/>
      <c r="S75" s="49"/>
    </row>
    <row r="76" spans="1:19" x14ac:dyDescent="0.35">
      <c r="A76" s="330"/>
      <c r="B76" s="425"/>
      <c r="C76" s="425"/>
      <c r="D76" s="342"/>
      <c r="E76" s="330"/>
      <c r="F76" s="49" t="s">
        <v>199</v>
      </c>
      <c r="G76" s="49" t="s">
        <v>205</v>
      </c>
      <c r="H76" s="49" t="s">
        <v>203</v>
      </c>
      <c r="I76" s="49" t="s">
        <v>248</v>
      </c>
      <c r="J76" s="49">
        <v>40</v>
      </c>
      <c r="K76" s="49">
        <v>54</v>
      </c>
      <c r="L76" s="45">
        <f t="shared" si="3"/>
        <v>15</v>
      </c>
      <c r="M76" s="45">
        <v>35</v>
      </c>
      <c r="N76" s="45">
        <f t="shared" si="4"/>
        <v>525</v>
      </c>
      <c r="O76" s="49">
        <v>30</v>
      </c>
      <c r="P76" s="45">
        <f t="shared" si="5"/>
        <v>555</v>
      </c>
      <c r="Q76" s="49">
        <v>530</v>
      </c>
      <c r="R76" s="49"/>
      <c r="S76" s="49"/>
    </row>
    <row r="77" spans="1:19" x14ac:dyDescent="0.35">
      <c r="A77" s="329">
        <v>18</v>
      </c>
      <c r="B77" s="424">
        <v>194150</v>
      </c>
      <c r="C77" s="424">
        <v>194950</v>
      </c>
      <c r="D77" s="341" t="s">
        <v>221</v>
      </c>
      <c r="E77" s="329" t="s">
        <v>23</v>
      </c>
      <c r="F77" s="329" t="s">
        <v>198</v>
      </c>
      <c r="G77" s="49" t="s">
        <v>205</v>
      </c>
      <c r="H77" s="49" t="s">
        <v>251</v>
      </c>
      <c r="I77" s="49" t="s">
        <v>258</v>
      </c>
      <c r="J77" s="49">
        <v>6</v>
      </c>
      <c r="K77" s="49">
        <v>17</v>
      </c>
      <c r="L77" s="45">
        <f t="shared" si="3"/>
        <v>12</v>
      </c>
      <c r="M77" s="45">
        <v>35</v>
      </c>
      <c r="N77" s="45">
        <f t="shared" si="4"/>
        <v>420</v>
      </c>
      <c r="O77" s="49">
        <v>30</v>
      </c>
      <c r="P77" s="45">
        <f t="shared" si="5"/>
        <v>450</v>
      </c>
      <c r="Q77" s="49"/>
      <c r="R77" s="49">
        <v>250</v>
      </c>
      <c r="S77" s="49">
        <v>175</v>
      </c>
    </row>
    <row r="78" spans="1:19" x14ac:dyDescent="0.35">
      <c r="A78" s="306"/>
      <c r="B78" s="304"/>
      <c r="C78" s="304"/>
      <c r="D78" s="422"/>
      <c r="E78" s="306"/>
      <c r="F78" s="306"/>
      <c r="G78" s="49" t="s">
        <v>205</v>
      </c>
      <c r="H78" s="49" t="s">
        <v>251</v>
      </c>
      <c r="I78" s="49" t="s">
        <v>247</v>
      </c>
      <c r="J78" s="49">
        <v>1</v>
      </c>
      <c r="K78" s="49">
        <v>5</v>
      </c>
      <c r="L78" s="45">
        <f t="shared" si="3"/>
        <v>5</v>
      </c>
      <c r="M78" s="45">
        <v>35</v>
      </c>
      <c r="N78" s="45">
        <f t="shared" si="4"/>
        <v>175</v>
      </c>
      <c r="O78" s="49">
        <v>0</v>
      </c>
      <c r="P78" s="45">
        <f t="shared" si="5"/>
        <v>175</v>
      </c>
      <c r="Q78" s="49"/>
      <c r="R78" s="49"/>
      <c r="S78" s="49">
        <v>175</v>
      </c>
    </row>
    <row r="79" spans="1:19" x14ac:dyDescent="0.35">
      <c r="A79" s="306"/>
      <c r="B79" s="304"/>
      <c r="C79" s="304"/>
      <c r="D79" s="422"/>
      <c r="E79" s="306"/>
      <c r="F79" s="330"/>
      <c r="G79" s="49" t="s">
        <v>22</v>
      </c>
      <c r="H79" s="49" t="s">
        <v>206</v>
      </c>
      <c r="I79" s="49" t="s">
        <v>247</v>
      </c>
      <c r="J79" s="49">
        <v>1</v>
      </c>
      <c r="K79" s="49">
        <v>4</v>
      </c>
      <c r="L79" s="45">
        <f t="shared" si="3"/>
        <v>4</v>
      </c>
      <c r="M79" s="45">
        <v>35</v>
      </c>
      <c r="N79" s="45">
        <f t="shared" si="4"/>
        <v>140</v>
      </c>
      <c r="O79" s="49">
        <v>25</v>
      </c>
      <c r="P79" s="45">
        <f t="shared" si="5"/>
        <v>165</v>
      </c>
      <c r="Q79" s="49">
        <v>145</v>
      </c>
      <c r="R79" s="49"/>
      <c r="S79" s="49"/>
    </row>
    <row r="80" spans="1:19" x14ac:dyDescent="0.35">
      <c r="A80" s="330"/>
      <c r="B80" s="425"/>
      <c r="C80" s="425"/>
      <c r="D80" s="342"/>
      <c r="E80" s="330"/>
      <c r="F80" s="49" t="s">
        <v>199</v>
      </c>
      <c r="G80" s="49" t="s">
        <v>205</v>
      </c>
      <c r="H80" s="49" t="s">
        <v>251</v>
      </c>
      <c r="I80" s="49" t="s">
        <v>248</v>
      </c>
      <c r="J80" s="49">
        <v>18</v>
      </c>
      <c r="K80" s="49">
        <v>29</v>
      </c>
      <c r="L80" s="45">
        <f t="shared" si="3"/>
        <v>12</v>
      </c>
      <c r="M80" s="45">
        <v>35</v>
      </c>
      <c r="N80" s="45">
        <f t="shared" si="4"/>
        <v>420</v>
      </c>
      <c r="O80" s="49">
        <v>30</v>
      </c>
      <c r="P80" s="45">
        <f t="shared" si="5"/>
        <v>450</v>
      </c>
      <c r="Q80" s="49"/>
      <c r="R80" s="49">
        <v>425</v>
      </c>
      <c r="S80" s="49"/>
    </row>
    <row r="81" spans="1:19" x14ac:dyDescent="0.35">
      <c r="A81" s="329">
        <v>19</v>
      </c>
      <c r="B81" s="424">
        <v>194950</v>
      </c>
      <c r="C81" s="424">
        <v>195790</v>
      </c>
      <c r="D81" s="341" t="s">
        <v>222</v>
      </c>
      <c r="E81" s="329" t="s">
        <v>23</v>
      </c>
      <c r="F81" s="329" t="s">
        <v>198</v>
      </c>
      <c r="G81" s="32" t="s">
        <v>205</v>
      </c>
      <c r="H81" s="49" t="s">
        <v>251</v>
      </c>
      <c r="I81" s="49" t="s">
        <v>258</v>
      </c>
      <c r="J81" s="49">
        <v>30</v>
      </c>
      <c r="K81" s="49">
        <v>39</v>
      </c>
      <c r="L81" s="45">
        <f t="shared" si="3"/>
        <v>10</v>
      </c>
      <c r="M81" s="45">
        <v>35</v>
      </c>
      <c r="N81" s="45">
        <f t="shared" si="4"/>
        <v>350</v>
      </c>
      <c r="O81" s="49">
        <v>30</v>
      </c>
      <c r="P81" s="45">
        <f t="shared" si="5"/>
        <v>380</v>
      </c>
      <c r="Q81" s="49"/>
      <c r="R81" s="49">
        <v>190</v>
      </c>
      <c r="S81" s="49">
        <v>175</v>
      </c>
    </row>
    <row r="82" spans="1:19" x14ac:dyDescent="0.35">
      <c r="A82" s="306"/>
      <c r="B82" s="304"/>
      <c r="C82" s="304"/>
      <c r="D82" s="422"/>
      <c r="E82" s="306"/>
      <c r="F82" s="306"/>
      <c r="G82" s="49" t="s">
        <v>205</v>
      </c>
      <c r="H82" s="49" t="s">
        <v>251</v>
      </c>
      <c r="I82" s="49" t="s">
        <v>247</v>
      </c>
      <c r="J82" s="49">
        <v>40</v>
      </c>
      <c r="K82" s="49">
        <v>45</v>
      </c>
      <c r="L82" s="45">
        <f t="shared" si="3"/>
        <v>6</v>
      </c>
      <c r="M82" s="45">
        <v>35</v>
      </c>
      <c r="N82" s="45">
        <f t="shared" si="4"/>
        <v>210</v>
      </c>
      <c r="O82" s="49">
        <v>0</v>
      </c>
      <c r="P82" s="45">
        <f t="shared" si="5"/>
        <v>210</v>
      </c>
      <c r="Q82" s="49"/>
      <c r="R82" s="49"/>
      <c r="S82" s="49">
        <v>210</v>
      </c>
    </row>
    <row r="83" spans="1:19" x14ac:dyDescent="0.35">
      <c r="A83" s="330"/>
      <c r="B83" s="425"/>
      <c r="C83" s="425"/>
      <c r="D83" s="342"/>
      <c r="E83" s="330"/>
      <c r="F83" s="330"/>
      <c r="G83" s="49" t="s">
        <v>22</v>
      </c>
      <c r="H83" s="49" t="s">
        <v>206</v>
      </c>
      <c r="I83" s="49" t="s">
        <v>248</v>
      </c>
      <c r="J83" s="49">
        <v>6</v>
      </c>
      <c r="K83" s="49">
        <v>9</v>
      </c>
      <c r="L83" s="45">
        <f t="shared" si="3"/>
        <v>4</v>
      </c>
      <c r="M83" s="45">
        <v>35</v>
      </c>
      <c r="N83" s="45">
        <f t="shared" si="4"/>
        <v>140</v>
      </c>
      <c r="O83" s="49">
        <v>15</v>
      </c>
      <c r="P83" s="45">
        <f t="shared" si="5"/>
        <v>155</v>
      </c>
      <c r="Q83" s="49">
        <v>130</v>
      </c>
      <c r="R83" s="49"/>
      <c r="S83" s="49"/>
    </row>
    <row r="84" spans="1:19" x14ac:dyDescent="0.35">
      <c r="A84" s="329">
        <v>20</v>
      </c>
      <c r="B84" s="424">
        <v>194150</v>
      </c>
      <c r="C84" s="424">
        <v>194770</v>
      </c>
      <c r="D84" s="341" t="s">
        <v>223</v>
      </c>
      <c r="E84" s="329" t="s">
        <v>24</v>
      </c>
      <c r="F84" s="329" t="s">
        <v>198</v>
      </c>
      <c r="G84" s="49" t="s">
        <v>205</v>
      </c>
      <c r="H84" s="49" t="s">
        <v>251</v>
      </c>
      <c r="I84" s="49" t="s">
        <v>249</v>
      </c>
      <c r="J84" s="49">
        <v>10</v>
      </c>
      <c r="K84" s="49">
        <v>21</v>
      </c>
      <c r="L84" s="45">
        <f t="shared" si="3"/>
        <v>12</v>
      </c>
      <c r="M84" s="45">
        <v>35</v>
      </c>
      <c r="N84" s="45">
        <f t="shared" si="4"/>
        <v>420</v>
      </c>
      <c r="O84" s="49">
        <v>30</v>
      </c>
      <c r="P84" s="45">
        <f t="shared" si="5"/>
        <v>450</v>
      </c>
      <c r="Q84" s="49"/>
      <c r="R84" s="49">
        <v>425</v>
      </c>
      <c r="S84" s="49"/>
    </row>
    <row r="85" spans="1:19" x14ac:dyDescent="0.35">
      <c r="A85" s="330"/>
      <c r="B85" s="425"/>
      <c r="C85" s="425"/>
      <c r="D85" s="342"/>
      <c r="E85" s="330"/>
      <c r="F85" s="330"/>
      <c r="G85" s="49" t="s">
        <v>205</v>
      </c>
      <c r="H85" s="49" t="s">
        <v>251</v>
      </c>
      <c r="I85" s="49" t="s">
        <v>258</v>
      </c>
      <c r="J85" s="49">
        <v>1</v>
      </c>
      <c r="K85" s="49">
        <v>9</v>
      </c>
      <c r="L85" s="45">
        <f t="shared" si="3"/>
        <v>9</v>
      </c>
      <c r="M85" s="45">
        <v>35</v>
      </c>
      <c r="N85" s="45">
        <f t="shared" si="4"/>
        <v>315</v>
      </c>
      <c r="O85" s="49">
        <v>105</v>
      </c>
      <c r="P85" s="45">
        <f t="shared" si="5"/>
        <v>420</v>
      </c>
      <c r="Q85" s="49"/>
      <c r="R85" s="49"/>
      <c r="S85" s="49">
        <v>420</v>
      </c>
    </row>
    <row r="86" spans="1:19" x14ac:dyDescent="0.35">
      <c r="A86" s="329">
        <v>21</v>
      </c>
      <c r="B86" s="424">
        <v>194770</v>
      </c>
      <c r="C86" s="424">
        <v>195790</v>
      </c>
      <c r="D86" s="341" t="s">
        <v>224</v>
      </c>
      <c r="E86" s="329" t="s">
        <v>24</v>
      </c>
      <c r="F86" s="329" t="s">
        <v>198</v>
      </c>
      <c r="G86" s="49" t="s">
        <v>205</v>
      </c>
      <c r="H86" s="49" t="s">
        <v>251</v>
      </c>
      <c r="I86" s="49" t="s">
        <v>249</v>
      </c>
      <c r="J86" s="49">
        <v>22</v>
      </c>
      <c r="K86" s="49">
        <v>33</v>
      </c>
      <c r="L86" s="45">
        <f t="shared" si="3"/>
        <v>12</v>
      </c>
      <c r="M86" s="45">
        <v>35</v>
      </c>
      <c r="N86" s="45">
        <f t="shared" si="4"/>
        <v>420</v>
      </c>
      <c r="O86" s="49">
        <v>135</v>
      </c>
      <c r="P86" s="45">
        <f t="shared" si="5"/>
        <v>555</v>
      </c>
      <c r="Q86" s="49"/>
      <c r="R86" s="49">
        <v>520</v>
      </c>
      <c r="S86" s="49"/>
    </row>
    <row r="87" spans="1:19" x14ac:dyDescent="0.35">
      <c r="A87" s="330"/>
      <c r="B87" s="425"/>
      <c r="C87" s="425"/>
      <c r="D87" s="342"/>
      <c r="E87" s="330"/>
      <c r="F87" s="330"/>
      <c r="G87" s="49" t="s">
        <v>205</v>
      </c>
      <c r="H87" s="49" t="s">
        <v>251</v>
      </c>
      <c r="I87" s="49" t="s">
        <v>249</v>
      </c>
      <c r="J87" s="49">
        <v>34</v>
      </c>
      <c r="K87" s="49">
        <v>45</v>
      </c>
      <c r="L87" s="45">
        <f t="shared" si="3"/>
        <v>12</v>
      </c>
      <c r="M87" s="45">
        <v>35</v>
      </c>
      <c r="N87" s="45">
        <f t="shared" si="4"/>
        <v>420</v>
      </c>
      <c r="O87" s="49">
        <v>0</v>
      </c>
      <c r="P87" s="45">
        <f t="shared" si="5"/>
        <v>420</v>
      </c>
      <c r="Q87" s="49"/>
      <c r="R87" s="49"/>
      <c r="S87" s="49">
        <v>420</v>
      </c>
    </row>
    <row r="88" spans="1:19" x14ac:dyDescent="0.35">
      <c r="A88" s="329">
        <v>22</v>
      </c>
      <c r="B88" s="424">
        <v>196145</v>
      </c>
      <c r="C88" s="424">
        <v>197740</v>
      </c>
      <c r="D88" s="341" t="s">
        <v>225</v>
      </c>
      <c r="E88" s="329" t="s">
        <v>23</v>
      </c>
      <c r="F88" s="329" t="s">
        <v>226</v>
      </c>
      <c r="G88" s="49" t="s">
        <v>205</v>
      </c>
      <c r="H88" s="49" t="s">
        <v>251</v>
      </c>
      <c r="I88" s="49" t="s">
        <v>249</v>
      </c>
      <c r="J88" s="49">
        <v>13</v>
      </c>
      <c r="K88" s="49">
        <v>24</v>
      </c>
      <c r="L88" s="45">
        <f t="shared" si="3"/>
        <v>12</v>
      </c>
      <c r="M88" s="45">
        <v>35</v>
      </c>
      <c r="N88" s="45">
        <f t="shared" si="4"/>
        <v>420</v>
      </c>
      <c r="O88" s="49">
        <v>50</v>
      </c>
      <c r="P88" s="45">
        <f t="shared" si="5"/>
        <v>470</v>
      </c>
      <c r="Q88" s="49"/>
      <c r="R88" s="49">
        <v>425</v>
      </c>
      <c r="S88" s="49"/>
    </row>
    <row r="89" spans="1:19" x14ac:dyDescent="0.35">
      <c r="A89" s="306"/>
      <c r="B89" s="304"/>
      <c r="C89" s="304"/>
      <c r="D89" s="422"/>
      <c r="E89" s="306"/>
      <c r="F89" s="306"/>
      <c r="G89" s="49" t="s">
        <v>205</v>
      </c>
      <c r="H89" s="49" t="s">
        <v>251</v>
      </c>
      <c r="I89" s="49" t="s">
        <v>249</v>
      </c>
      <c r="J89" s="49">
        <v>1</v>
      </c>
      <c r="K89" s="49">
        <v>12</v>
      </c>
      <c r="L89" s="45">
        <f t="shared" si="3"/>
        <v>12</v>
      </c>
      <c r="M89" s="45">
        <v>35</v>
      </c>
      <c r="N89" s="45">
        <f t="shared" si="4"/>
        <v>420</v>
      </c>
      <c r="O89" s="49">
        <v>0</v>
      </c>
      <c r="P89" s="45">
        <f t="shared" si="5"/>
        <v>420</v>
      </c>
      <c r="Q89" s="49"/>
      <c r="R89" s="49"/>
      <c r="S89" s="49">
        <v>420</v>
      </c>
    </row>
    <row r="90" spans="1:19" x14ac:dyDescent="0.35">
      <c r="A90" s="306"/>
      <c r="B90" s="304"/>
      <c r="C90" s="304"/>
      <c r="D90" s="422"/>
      <c r="E90" s="306"/>
      <c r="F90" s="330"/>
      <c r="G90" s="49" t="s">
        <v>22</v>
      </c>
      <c r="H90" s="49" t="s">
        <v>206</v>
      </c>
      <c r="I90" s="49" t="s">
        <v>258</v>
      </c>
      <c r="J90" s="49">
        <v>1</v>
      </c>
      <c r="K90" s="49">
        <v>4</v>
      </c>
      <c r="L90" s="45">
        <f t="shared" si="3"/>
        <v>4</v>
      </c>
      <c r="M90" s="45">
        <v>35</v>
      </c>
      <c r="N90" s="45">
        <f t="shared" si="4"/>
        <v>140</v>
      </c>
      <c r="O90" s="49">
        <v>0</v>
      </c>
      <c r="P90" s="45">
        <f t="shared" si="5"/>
        <v>140</v>
      </c>
      <c r="Q90" s="49">
        <v>120</v>
      </c>
      <c r="R90" s="49"/>
      <c r="S90" s="49"/>
    </row>
    <row r="91" spans="1:19" x14ac:dyDescent="0.35">
      <c r="A91" s="306"/>
      <c r="B91" s="304"/>
      <c r="C91" s="304"/>
      <c r="D91" s="422"/>
      <c r="E91" s="306"/>
      <c r="F91" s="329" t="s">
        <v>199</v>
      </c>
      <c r="G91" s="49" t="s">
        <v>205</v>
      </c>
      <c r="H91" s="49" t="s">
        <v>251</v>
      </c>
      <c r="I91" s="49" t="s">
        <v>249</v>
      </c>
      <c r="J91" s="49">
        <v>25</v>
      </c>
      <c r="K91" s="49">
        <v>36</v>
      </c>
      <c r="L91" s="45">
        <f t="shared" si="3"/>
        <v>12</v>
      </c>
      <c r="M91" s="45">
        <v>35</v>
      </c>
      <c r="N91" s="45">
        <f t="shared" si="4"/>
        <v>420</v>
      </c>
      <c r="O91" s="49">
        <v>30</v>
      </c>
      <c r="P91" s="45">
        <f t="shared" si="5"/>
        <v>450</v>
      </c>
      <c r="Q91" s="49"/>
      <c r="R91" s="49">
        <v>435</v>
      </c>
      <c r="S91" s="49"/>
    </row>
    <row r="92" spans="1:19" x14ac:dyDescent="0.35">
      <c r="A92" s="306"/>
      <c r="B92" s="304"/>
      <c r="C92" s="304"/>
      <c r="D92" s="422"/>
      <c r="E92" s="306"/>
      <c r="F92" s="306"/>
      <c r="G92" s="49" t="s">
        <v>205</v>
      </c>
      <c r="H92" s="49" t="s">
        <v>251</v>
      </c>
      <c r="I92" s="49" t="s">
        <v>249</v>
      </c>
      <c r="J92" s="49">
        <v>37</v>
      </c>
      <c r="K92" s="49">
        <v>44</v>
      </c>
      <c r="L92" s="45">
        <f t="shared" si="3"/>
        <v>8</v>
      </c>
      <c r="M92" s="45">
        <v>35</v>
      </c>
      <c r="N92" s="45">
        <f t="shared" si="4"/>
        <v>280</v>
      </c>
      <c r="O92" s="49">
        <v>0</v>
      </c>
      <c r="P92" s="45">
        <f t="shared" si="5"/>
        <v>280</v>
      </c>
      <c r="Q92" s="49"/>
      <c r="R92" s="49">
        <v>255</v>
      </c>
      <c r="S92" s="49"/>
    </row>
    <row r="93" spans="1:19" x14ac:dyDescent="0.35">
      <c r="A93" s="306"/>
      <c r="B93" s="304"/>
      <c r="C93" s="304"/>
      <c r="D93" s="422"/>
      <c r="E93" s="306"/>
      <c r="F93" s="306"/>
      <c r="G93" s="49" t="s">
        <v>22</v>
      </c>
      <c r="H93" s="49" t="s">
        <v>206</v>
      </c>
      <c r="I93" s="49" t="s">
        <v>247</v>
      </c>
      <c r="J93" s="49">
        <v>5</v>
      </c>
      <c r="K93" s="49">
        <v>8</v>
      </c>
      <c r="L93" s="45">
        <f t="shared" si="3"/>
        <v>4</v>
      </c>
      <c r="M93" s="45">
        <v>35</v>
      </c>
      <c r="N93" s="45">
        <f t="shared" si="4"/>
        <v>140</v>
      </c>
      <c r="O93" s="49">
        <v>0</v>
      </c>
      <c r="P93" s="45">
        <f t="shared" si="5"/>
        <v>140</v>
      </c>
      <c r="Q93" s="49">
        <v>120</v>
      </c>
      <c r="R93" s="49"/>
      <c r="S93" s="49"/>
    </row>
    <row r="94" spans="1:19" x14ac:dyDescent="0.35">
      <c r="A94" s="330"/>
      <c r="B94" s="425"/>
      <c r="C94" s="425"/>
      <c r="D94" s="342"/>
      <c r="E94" s="330"/>
      <c r="F94" s="330"/>
      <c r="G94" s="49" t="s">
        <v>230</v>
      </c>
      <c r="H94" s="49" t="s">
        <v>203</v>
      </c>
      <c r="I94" s="49" t="s">
        <v>247</v>
      </c>
      <c r="J94" s="49">
        <v>1</v>
      </c>
      <c r="K94" s="49">
        <v>6</v>
      </c>
      <c r="L94" s="45">
        <f t="shared" si="3"/>
        <v>6</v>
      </c>
      <c r="M94" s="45">
        <v>35</v>
      </c>
      <c r="N94" s="45">
        <f t="shared" si="4"/>
        <v>210</v>
      </c>
      <c r="O94" s="49">
        <v>170</v>
      </c>
      <c r="P94" s="45">
        <f t="shared" si="5"/>
        <v>380</v>
      </c>
      <c r="Q94" s="49">
        <v>350</v>
      </c>
      <c r="R94" s="49"/>
      <c r="S94" s="49"/>
    </row>
    <row r="95" spans="1:19" x14ac:dyDescent="0.35">
      <c r="A95" s="329">
        <v>23</v>
      </c>
      <c r="B95" s="424">
        <v>196145</v>
      </c>
      <c r="C95" s="424">
        <v>197740</v>
      </c>
      <c r="D95" s="341" t="s">
        <v>225</v>
      </c>
      <c r="E95" s="329" t="s">
        <v>24</v>
      </c>
      <c r="F95" s="329" t="s">
        <v>226</v>
      </c>
      <c r="G95" s="49" t="s">
        <v>205</v>
      </c>
      <c r="H95" s="49" t="s">
        <v>251</v>
      </c>
      <c r="I95" s="49" t="s">
        <v>249</v>
      </c>
      <c r="J95" s="49">
        <v>13</v>
      </c>
      <c r="K95" s="49">
        <v>24</v>
      </c>
      <c r="L95" s="45">
        <f t="shared" si="3"/>
        <v>12</v>
      </c>
      <c r="M95" s="45">
        <v>35</v>
      </c>
      <c r="N95" s="45">
        <f t="shared" si="4"/>
        <v>420</v>
      </c>
      <c r="O95" s="49">
        <v>50</v>
      </c>
      <c r="P95" s="45">
        <f t="shared" si="5"/>
        <v>470</v>
      </c>
      <c r="Q95" s="49"/>
      <c r="R95" s="49">
        <v>425</v>
      </c>
      <c r="S95" s="49"/>
    </row>
    <row r="96" spans="1:19" x14ac:dyDescent="0.35">
      <c r="A96" s="306"/>
      <c r="B96" s="304"/>
      <c r="C96" s="304"/>
      <c r="D96" s="422"/>
      <c r="E96" s="306"/>
      <c r="F96" s="330"/>
      <c r="G96" s="49" t="s">
        <v>205</v>
      </c>
      <c r="H96" s="49" t="s">
        <v>251</v>
      </c>
      <c r="I96" s="49" t="s">
        <v>258</v>
      </c>
      <c r="J96" s="49">
        <v>1</v>
      </c>
      <c r="K96" s="49">
        <v>12</v>
      </c>
      <c r="L96" s="45">
        <f t="shared" si="3"/>
        <v>12</v>
      </c>
      <c r="M96" s="45">
        <v>35</v>
      </c>
      <c r="N96" s="45">
        <f t="shared" si="4"/>
        <v>420</v>
      </c>
      <c r="O96" s="49">
        <v>70</v>
      </c>
      <c r="P96" s="45">
        <f t="shared" si="5"/>
        <v>490</v>
      </c>
      <c r="Q96" s="49"/>
      <c r="R96" s="49"/>
      <c r="S96" s="49">
        <v>420</v>
      </c>
    </row>
    <row r="97" spans="1:19" x14ac:dyDescent="0.35">
      <c r="A97" s="306"/>
      <c r="B97" s="304"/>
      <c r="C97" s="304"/>
      <c r="D97" s="422"/>
      <c r="E97" s="306"/>
      <c r="F97" s="329" t="s">
        <v>199</v>
      </c>
      <c r="G97" s="49" t="s">
        <v>205</v>
      </c>
      <c r="H97" s="49" t="s">
        <v>251</v>
      </c>
      <c r="I97" s="49" t="s">
        <v>258</v>
      </c>
      <c r="J97" s="49">
        <v>25</v>
      </c>
      <c r="K97" s="49">
        <v>36</v>
      </c>
      <c r="L97" s="45">
        <f t="shared" si="3"/>
        <v>12</v>
      </c>
      <c r="M97" s="45">
        <v>35</v>
      </c>
      <c r="N97" s="45">
        <f t="shared" si="4"/>
        <v>420</v>
      </c>
      <c r="O97" s="49">
        <v>30</v>
      </c>
      <c r="P97" s="45">
        <f t="shared" si="5"/>
        <v>450</v>
      </c>
      <c r="Q97" s="49"/>
      <c r="R97" s="49">
        <v>425</v>
      </c>
      <c r="S97" s="49"/>
    </row>
    <row r="98" spans="1:19" x14ac:dyDescent="0.35">
      <c r="A98" s="306"/>
      <c r="B98" s="304"/>
      <c r="C98" s="304"/>
      <c r="D98" s="422"/>
      <c r="E98" s="306"/>
      <c r="F98" s="306"/>
      <c r="G98" s="49" t="s">
        <v>205</v>
      </c>
      <c r="H98" s="49" t="s">
        <v>251</v>
      </c>
      <c r="I98" s="49" t="s">
        <v>258</v>
      </c>
      <c r="J98" s="49">
        <v>37</v>
      </c>
      <c r="K98" s="49">
        <v>44</v>
      </c>
      <c r="L98" s="45">
        <f t="shared" si="3"/>
        <v>8</v>
      </c>
      <c r="M98" s="45">
        <v>35</v>
      </c>
      <c r="N98" s="45">
        <f t="shared" si="4"/>
        <v>280</v>
      </c>
      <c r="O98" s="49">
        <v>0</v>
      </c>
      <c r="P98" s="45">
        <f t="shared" si="5"/>
        <v>280</v>
      </c>
      <c r="Q98" s="49"/>
      <c r="R98" s="49">
        <v>255</v>
      </c>
      <c r="S98" s="49"/>
    </row>
    <row r="99" spans="1:19" x14ac:dyDescent="0.35">
      <c r="A99" s="330"/>
      <c r="B99" s="425"/>
      <c r="C99" s="425"/>
      <c r="D99" s="342"/>
      <c r="E99" s="330"/>
      <c r="F99" s="330"/>
      <c r="G99" s="49" t="s">
        <v>230</v>
      </c>
      <c r="H99" s="49" t="s">
        <v>203</v>
      </c>
      <c r="I99" s="49" t="s">
        <v>247</v>
      </c>
      <c r="J99" s="49">
        <v>1</v>
      </c>
      <c r="K99" s="49">
        <v>6</v>
      </c>
      <c r="L99" s="45">
        <f t="shared" si="3"/>
        <v>6</v>
      </c>
      <c r="M99" s="45">
        <v>35</v>
      </c>
      <c r="N99" s="45">
        <f t="shared" si="4"/>
        <v>210</v>
      </c>
      <c r="O99" s="49">
        <v>300</v>
      </c>
      <c r="P99" s="45">
        <f t="shared" si="5"/>
        <v>510</v>
      </c>
      <c r="Q99" s="49">
        <v>475</v>
      </c>
      <c r="R99" s="49"/>
      <c r="S99" s="49"/>
    </row>
    <row r="100" spans="1:19" x14ac:dyDescent="0.35">
      <c r="A100" s="329">
        <v>24</v>
      </c>
      <c r="B100" s="424">
        <v>199710</v>
      </c>
      <c r="C100" s="424">
        <v>200895</v>
      </c>
      <c r="D100" s="341" t="s">
        <v>227</v>
      </c>
      <c r="E100" s="329" t="s">
        <v>23</v>
      </c>
      <c r="F100" s="329" t="s">
        <v>198</v>
      </c>
      <c r="G100" s="49" t="s">
        <v>205</v>
      </c>
      <c r="H100" s="49" t="s">
        <v>251</v>
      </c>
      <c r="I100" s="49" t="s">
        <v>258</v>
      </c>
      <c r="J100" s="49">
        <v>6</v>
      </c>
      <c r="K100" s="49">
        <v>14</v>
      </c>
      <c r="L100" s="45">
        <f t="shared" si="3"/>
        <v>9</v>
      </c>
      <c r="M100" s="45">
        <v>35</v>
      </c>
      <c r="N100" s="45">
        <f t="shared" si="4"/>
        <v>315</v>
      </c>
      <c r="O100" s="49">
        <v>70</v>
      </c>
      <c r="P100" s="45">
        <f t="shared" si="5"/>
        <v>385</v>
      </c>
      <c r="Q100" s="49"/>
      <c r="R100" s="49">
        <v>320</v>
      </c>
      <c r="S100" s="49"/>
    </row>
    <row r="101" spans="1:19" x14ac:dyDescent="0.35">
      <c r="A101" s="306"/>
      <c r="B101" s="304"/>
      <c r="C101" s="304"/>
      <c r="D101" s="422"/>
      <c r="E101" s="306"/>
      <c r="F101" s="306"/>
      <c r="G101" s="49" t="s">
        <v>205</v>
      </c>
      <c r="H101" s="49" t="s">
        <v>251</v>
      </c>
      <c r="I101" s="49" t="s">
        <v>248</v>
      </c>
      <c r="J101" s="49">
        <v>1</v>
      </c>
      <c r="K101" s="49">
        <v>5</v>
      </c>
      <c r="L101" s="45">
        <f t="shared" si="3"/>
        <v>5</v>
      </c>
      <c r="M101" s="45">
        <v>35</v>
      </c>
      <c r="N101" s="45">
        <f t="shared" si="4"/>
        <v>175</v>
      </c>
      <c r="O101" s="49">
        <v>0</v>
      </c>
      <c r="P101" s="45">
        <f t="shared" si="5"/>
        <v>175</v>
      </c>
      <c r="Q101" s="49"/>
      <c r="R101" s="49">
        <v>145</v>
      </c>
      <c r="S101" s="49"/>
    </row>
    <row r="102" spans="1:19" x14ac:dyDescent="0.35">
      <c r="A102" s="306"/>
      <c r="B102" s="304"/>
      <c r="C102" s="304"/>
      <c r="D102" s="422"/>
      <c r="E102" s="306"/>
      <c r="F102" s="330"/>
      <c r="G102" s="49" t="s">
        <v>22</v>
      </c>
      <c r="H102" s="49" t="s">
        <v>206</v>
      </c>
      <c r="I102" s="49" t="s">
        <v>248</v>
      </c>
      <c r="J102" s="49">
        <v>1</v>
      </c>
      <c r="K102" s="49">
        <v>4</v>
      </c>
      <c r="L102" s="45">
        <f t="shared" si="3"/>
        <v>4</v>
      </c>
      <c r="M102" s="45">
        <v>35</v>
      </c>
      <c r="N102" s="45">
        <f t="shared" si="4"/>
        <v>140</v>
      </c>
      <c r="O102" s="49">
        <v>0</v>
      </c>
      <c r="P102" s="45">
        <f t="shared" si="5"/>
        <v>140</v>
      </c>
      <c r="Q102" s="49">
        <v>120</v>
      </c>
      <c r="R102" s="49"/>
      <c r="S102" s="49"/>
    </row>
    <row r="103" spans="1:19" x14ac:dyDescent="0.35">
      <c r="A103" s="306"/>
      <c r="B103" s="304"/>
      <c r="C103" s="304"/>
      <c r="D103" s="422"/>
      <c r="E103" s="306"/>
      <c r="F103" s="329" t="s">
        <v>199</v>
      </c>
      <c r="G103" s="49" t="s">
        <v>205</v>
      </c>
      <c r="H103" s="49" t="s">
        <v>251</v>
      </c>
      <c r="I103" s="49" t="s">
        <v>247</v>
      </c>
      <c r="J103" s="49">
        <v>15</v>
      </c>
      <c r="K103" s="49">
        <v>26</v>
      </c>
      <c r="L103" s="45">
        <f t="shared" si="3"/>
        <v>12</v>
      </c>
      <c r="M103" s="45">
        <v>35</v>
      </c>
      <c r="N103" s="45">
        <f t="shared" si="4"/>
        <v>420</v>
      </c>
      <c r="O103" s="49">
        <v>30</v>
      </c>
      <c r="P103" s="45">
        <f t="shared" si="5"/>
        <v>450</v>
      </c>
      <c r="Q103" s="49"/>
      <c r="R103" s="49">
        <v>425</v>
      </c>
      <c r="S103" s="49"/>
    </row>
    <row r="104" spans="1:19" x14ac:dyDescent="0.35">
      <c r="A104" s="330"/>
      <c r="B104" s="425"/>
      <c r="C104" s="425"/>
      <c r="D104" s="342"/>
      <c r="E104" s="330"/>
      <c r="F104" s="330"/>
      <c r="G104" s="49" t="s">
        <v>205</v>
      </c>
      <c r="H104" s="49" t="s">
        <v>251</v>
      </c>
      <c r="I104" s="49" t="s">
        <v>247</v>
      </c>
      <c r="J104" s="49">
        <v>27</v>
      </c>
      <c r="K104" s="49">
        <v>31</v>
      </c>
      <c r="L104" s="45">
        <f t="shared" si="3"/>
        <v>5</v>
      </c>
      <c r="M104" s="45">
        <v>35</v>
      </c>
      <c r="N104" s="45">
        <f t="shared" si="4"/>
        <v>175</v>
      </c>
      <c r="O104" s="49">
        <v>0</v>
      </c>
      <c r="P104" s="45">
        <f t="shared" si="5"/>
        <v>175</v>
      </c>
      <c r="Q104" s="49"/>
      <c r="R104" s="49">
        <v>155</v>
      </c>
      <c r="S104" s="49"/>
    </row>
    <row r="105" spans="1:19" x14ac:dyDescent="0.35">
      <c r="A105" s="329">
        <v>25</v>
      </c>
      <c r="B105" s="424">
        <v>199710</v>
      </c>
      <c r="C105" s="424">
        <v>200895</v>
      </c>
      <c r="D105" s="341" t="s">
        <v>228</v>
      </c>
      <c r="E105" s="329" t="s">
        <v>24</v>
      </c>
      <c r="F105" s="49" t="s">
        <v>198</v>
      </c>
      <c r="G105" s="49" t="s">
        <v>205</v>
      </c>
      <c r="H105" s="49" t="s">
        <v>251</v>
      </c>
      <c r="I105" s="49" t="s">
        <v>247</v>
      </c>
      <c r="J105" s="49">
        <v>1</v>
      </c>
      <c r="K105" s="49">
        <v>15</v>
      </c>
      <c r="L105" s="45">
        <f t="shared" si="3"/>
        <v>15</v>
      </c>
      <c r="M105" s="45">
        <v>35</v>
      </c>
      <c r="N105" s="45">
        <f t="shared" si="4"/>
        <v>525</v>
      </c>
      <c r="O105" s="49">
        <v>30</v>
      </c>
      <c r="P105" s="45">
        <f t="shared" si="5"/>
        <v>555</v>
      </c>
      <c r="Q105" s="49"/>
      <c r="R105" s="49">
        <v>515</v>
      </c>
      <c r="S105" s="49"/>
    </row>
    <row r="106" spans="1:19" x14ac:dyDescent="0.35">
      <c r="A106" s="306"/>
      <c r="B106" s="304"/>
      <c r="C106" s="304"/>
      <c r="D106" s="422"/>
      <c r="E106" s="306"/>
      <c r="F106" s="329" t="s">
        <v>199</v>
      </c>
      <c r="G106" s="49" t="s">
        <v>205</v>
      </c>
      <c r="H106" s="49" t="s">
        <v>251</v>
      </c>
      <c r="I106" s="49" t="s">
        <v>258</v>
      </c>
      <c r="J106" s="49">
        <v>16</v>
      </c>
      <c r="K106" s="49">
        <v>22</v>
      </c>
      <c r="L106" s="45">
        <f t="shared" si="3"/>
        <v>7</v>
      </c>
      <c r="M106" s="45">
        <v>35</v>
      </c>
      <c r="N106" s="45">
        <f t="shared" si="4"/>
        <v>245</v>
      </c>
      <c r="O106" s="49">
        <v>30</v>
      </c>
      <c r="P106" s="45">
        <f t="shared" si="5"/>
        <v>275</v>
      </c>
      <c r="Q106" s="49"/>
      <c r="R106" s="49">
        <v>245</v>
      </c>
      <c r="S106" s="49"/>
    </row>
    <row r="107" spans="1:19" x14ac:dyDescent="0.35">
      <c r="A107" s="330"/>
      <c r="B107" s="425"/>
      <c r="C107" s="425"/>
      <c r="D107" s="342"/>
      <c r="E107" s="330"/>
      <c r="F107" s="330"/>
      <c r="G107" s="49" t="s">
        <v>22</v>
      </c>
      <c r="H107" s="49" t="s">
        <v>206</v>
      </c>
      <c r="I107" s="49" t="s">
        <v>247</v>
      </c>
      <c r="J107" s="49">
        <v>5</v>
      </c>
      <c r="K107" s="49">
        <v>13</v>
      </c>
      <c r="L107" s="45">
        <f t="shared" si="3"/>
        <v>9</v>
      </c>
      <c r="M107" s="45">
        <v>35</v>
      </c>
      <c r="N107" s="45">
        <f t="shared" si="4"/>
        <v>315</v>
      </c>
      <c r="O107" s="49">
        <v>60</v>
      </c>
      <c r="P107" s="45">
        <f t="shared" si="5"/>
        <v>375</v>
      </c>
      <c r="Q107" s="49">
        <v>355</v>
      </c>
      <c r="R107" s="49"/>
      <c r="S107" s="49"/>
    </row>
    <row r="108" spans="1:19" x14ac:dyDescent="0.35">
      <c r="A108" s="329">
        <v>26</v>
      </c>
      <c r="B108" s="426" t="s">
        <v>229</v>
      </c>
      <c r="C108" s="426" t="s">
        <v>230</v>
      </c>
      <c r="D108" s="428"/>
      <c r="E108" s="329" t="s">
        <v>23</v>
      </c>
      <c r="F108" s="329" t="s">
        <v>198</v>
      </c>
      <c r="G108" s="49" t="s">
        <v>205</v>
      </c>
      <c r="H108" s="49" t="s">
        <v>206</v>
      </c>
      <c r="I108" s="49" t="s">
        <v>252</v>
      </c>
      <c r="J108" s="49">
        <v>1</v>
      </c>
      <c r="K108" s="49">
        <v>4</v>
      </c>
      <c r="L108" s="45">
        <f t="shared" si="3"/>
        <v>4</v>
      </c>
      <c r="M108" s="45">
        <v>35</v>
      </c>
      <c r="N108" s="45">
        <f t="shared" si="4"/>
        <v>140</v>
      </c>
      <c r="O108" s="49">
        <v>45</v>
      </c>
      <c r="P108" s="45">
        <f t="shared" si="5"/>
        <v>185</v>
      </c>
      <c r="Q108" s="49">
        <v>165</v>
      </c>
      <c r="R108" s="49"/>
      <c r="S108" s="49"/>
    </row>
    <row r="109" spans="1:19" x14ac:dyDescent="0.35">
      <c r="A109" s="306"/>
      <c r="B109" s="322"/>
      <c r="C109" s="322"/>
      <c r="D109" s="430"/>
      <c r="E109" s="306"/>
      <c r="F109" s="306"/>
      <c r="G109" s="49" t="s">
        <v>250</v>
      </c>
      <c r="H109" s="49" t="s">
        <v>203</v>
      </c>
      <c r="I109" s="49" t="s">
        <v>252</v>
      </c>
      <c r="J109" s="49">
        <v>1</v>
      </c>
      <c r="K109" s="49">
        <v>3</v>
      </c>
      <c r="L109" s="45">
        <f t="shared" si="3"/>
        <v>3</v>
      </c>
      <c r="M109" s="45">
        <v>35</v>
      </c>
      <c r="N109" s="45">
        <f t="shared" si="4"/>
        <v>105</v>
      </c>
      <c r="O109" s="49">
        <v>0</v>
      </c>
      <c r="P109" s="45">
        <f t="shared" si="5"/>
        <v>105</v>
      </c>
      <c r="Q109" s="49">
        <v>95</v>
      </c>
      <c r="R109" s="49"/>
      <c r="S109" s="49"/>
    </row>
    <row r="110" spans="1:19" x14ac:dyDescent="0.35">
      <c r="A110" s="330"/>
      <c r="B110" s="427"/>
      <c r="C110" s="427"/>
      <c r="D110" s="429"/>
      <c r="E110" s="330"/>
      <c r="F110" s="330"/>
      <c r="G110" s="49" t="s">
        <v>230</v>
      </c>
      <c r="H110" s="49" t="s">
        <v>203</v>
      </c>
      <c r="I110" s="49" t="s">
        <v>252</v>
      </c>
      <c r="J110" s="49">
        <v>1</v>
      </c>
      <c r="K110" s="49">
        <v>6</v>
      </c>
      <c r="L110" s="45">
        <f t="shared" si="3"/>
        <v>6</v>
      </c>
      <c r="M110" s="45">
        <v>35</v>
      </c>
      <c r="N110" s="45">
        <f t="shared" si="4"/>
        <v>210</v>
      </c>
      <c r="O110" s="49">
        <v>110</v>
      </c>
      <c r="P110" s="45">
        <f t="shared" si="5"/>
        <v>320</v>
      </c>
      <c r="Q110" s="49">
        <v>310</v>
      </c>
      <c r="R110" s="49"/>
      <c r="S110" s="49"/>
    </row>
    <row r="111" spans="1:19" x14ac:dyDescent="0.35">
      <c r="A111" s="329"/>
      <c r="B111" s="426" t="s">
        <v>229</v>
      </c>
      <c r="C111" s="426" t="s">
        <v>230</v>
      </c>
      <c r="D111" s="428"/>
      <c r="E111" s="329" t="s">
        <v>24</v>
      </c>
      <c r="F111" s="329" t="s">
        <v>199</v>
      </c>
      <c r="G111" s="49" t="s">
        <v>205</v>
      </c>
      <c r="H111" s="49" t="s">
        <v>206</v>
      </c>
      <c r="I111" s="49" t="s">
        <v>252</v>
      </c>
      <c r="J111" s="49">
        <v>1</v>
      </c>
      <c r="K111" s="49">
        <v>4</v>
      </c>
      <c r="L111" s="45">
        <f t="shared" si="3"/>
        <v>4</v>
      </c>
      <c r="M111" s="45">
        <v>35</v>
      </c>
      <c r="N111" s="45">
        <f t="shared" si="4"/>
        <v>140</v>
      </c>
      <c r="O111" s="49">
        <v>5</v>
      </c>
      <c r="P111" s="45">
        <f t="shared" si="5"/>
        <v>145</v>
      </c>
      <c r="Q111" s="49">
        <v>130</v>
      </c>
      <c r="R111" s="49"/>
      <c r="S111" s="49"/>
    </row>
    <row r="112" spans="1:19" x14ac:dyDescent="0.35">
      <c r="A112" s="330"/>
      <c r="B112" s="427"/>
      <c r="C112" s="427"/>
      <c r="D112" s="429"/>
      <c r="E112" s="330"/>
      <c r="F112" s="330"/>
      <c r="G112" s="49" t="s">
        <v>250</v>
      </c>
      <c r="H112" s="49" t="s">
        <v>203</v>
      </c>
      <c r="I112" s="49" t="s">
        <v>252</v>
      </c>
      <c r="J112" s="49">
        <v>1</v>
      </c>
      <c r="K112" s="49">
        <v>3</v>
      </c>
      <c r="L112" s="45">
        <f t="shared" si="3"/>
        <v>3</v>
      </c>
      <c r="M112" s="45">
        <v>35</v>
      </c>
      <c r="N112" s="45">
        <f t="shared" si="4"/>
        <v>105</v>
      </c>
      <c r="O112" s="49">
        <v>5</v>
      </c>
      <c r="P112" s="45">
        <f t="shared" si="5"/>
        <v>110</v>
      </c>
      <c r="Q112" s="49">
        <v>90</v>
      </c>
      <c r="R112" s="49"/>
      <c r="S112" s="49"/>
    </row>
    <row r="113" spans="1:19" x14ac:dyDescent="0.35">
      <c r="A113" s="329">
        <v>27</v>
      </c>
      <c r="B113" s="424">
        <v>201654</v>
      </c>
      <c r="C113" s="424">
        <v>202490</v>
      </c>
      <c r="D113" s="341" t="s">
        <v>231</v>
      </c>
      <c r="E113" s="329" t="s">
        <v>23</v>
      </c>
      <c r="F113" s="329" t="s">
        <v>198</v>
      </c>
      <c r="G113" s="49" t="s">
        <v>205</v>
      </c>
      <c r="H113" s="49" t="s">
        <v>251</v>
      </c>
      <c r="I113" s="49" t="s">
        <v>258</v>
      </c>
      <c r="J113" s="49">
        <v>7</v>
      </c>
      <c r="K113" s="49">
        <v>12</v>
      </c>
      <c r="L113" s="45">
        <f t="shared" si="3"/>
        <v>6</v>
      </c>
      <c r="M113" s="45">
        <v>35</v>
      </c>
      <c r="N113" s="45">
        <f t="shared" si="4"/>
        <v>210</v>
      </c>
      <c r="O113" s="49">
        <v>30</v>
      </c>
      <c r="P113" s="45">
        <f t="shared" si="5"/>
        <v>240</v>
      </c>
      <c r="Q113" s="49"/>
      <c r="R113" s="49">
        <v>220</v>
      </c>
      <c r="S113" s="49"/>
    </row>
    <row r="114" spans="1:19" x14ac:dyDescent="0.35">
      <c r="A114" s="306"/>
      <c r="B114" s="304"/>
      <c r="C114" s="304"/>
      <c r="D114" s="422"/>
      <c r="E114" s="306"/>
      <c r="F114" s="306"/>
      <c r="G114" s="32" t="s">
        <v>205</v>
      </c>
      <c r="H114" s="49" t="s">
        <v>251</v>
      </c>
      <c r="I114" s="49" t="s">
        <v>247</v>
      </c>
      <c r="J114" s="49">
        <v>1</v>
      </c>
      <c r="K114" s="49">
        <v>6</v>
      </c>
      <c r="L114" s="45">
        <f t="shared" si="3"/>
        <v>6</v>
      </c>
      <c r="M114" s="45">
        <v>35</v>
      </c>
      <c r="N114" s="45">
        <f t="shared" si="4"/>
        <v>210</v>
      </c>
      <c r="O114" s="49">
        <v>0</v>
      </c>
      <c r="P114" s="45">
        <f t="shared" si="5"/>
        <v>210</v>
      </c>
      <c r="Q114" s="49"/>
      <c r="R114" s="49">
        <v>190</v>
      </c>
      <c r="S114" s="49"/>
    </row>
    <row r="115" spans="1:19" x14ac:dyDescent="0.35">
      <c r="A115" s="306"/>
      <c r="B115" s="304"/>
      <c r="C115" s="304"/>
      <c r="D115" s="422"/>
      <c r="E115" s="306"/>
      <c r="F115" s="330"/>
      <c r="G115" s="49" t="s">
        <v>22</v>
      </c>
      <c r="H115" s="49" t="s">
        <v>206</v>
      </c>
      <c r="I115" s="49" t="s">
        <v>248</v>
      </c>
      <c r="J115" s="49">
        <v>1</v>
      </c>
      <c r="K115" s="49">
        <v>5</v>
      </c>
      <c r="L115" s="45">
        <f t="shared" si="3"/>
        <v>5</v>
      </c>
      <c r="M115" s="45">
        <v>35</v>
      </c>
      <c r="N115" s="45">
        <f t="shared" si="4"/>
        <v>175</v>
      </c>
      <c r="O115" s="49">
        <v>60</v>
      </c>
      <c r="P115" s="45">
        <f t="shared" si="5"/>
        <v>235</v>
      </c>
      <c r="Q115" s="49">
        <v>215</v>
      </c>
      <c r="R115" s="49"/>
      <c r="S115" s="49"/>
    </row>
    <row r="116" spans="1:19" x14ac:dyDescent="0.35">
      <c r="A116" s="306"/>
      <c r="B116" s="304"/>
      <c r="C116" s="304"/>
      <c r="D116" s="422"/>
      <c r="E116" s="306"/>
      <c r="F116" s="329" t="s">
        <v>199</v>
      </c>
      <c r="G116" s="49" t="s">
        <v>205</v>
      </c>
      <c r="H116" s="49" t="s">
        <v>251</v>
      </c>
      <c r="I116" s="49" t="s">
        <v>248</v>
      </c>
      <c r="J116" s="49">
        <v>13</v>
      </c>
      <c r="K116" s="49">
        <v>18</v>
      </c>
      <c r="L116" s="45">
        <f t="shared" si="3"/>
        <v>6</v>
      </c>
      <c r="M116" s="45">
        <v>35</v>
      </c>
      <c r="N116" s="45">
        <f t="shared" si="4"/>
        <v>210</v>
      </c>
      <c r="O116" s="49">
        <v>30</v>
      </c>
      <c r="P116" s="45">
        <f t="shared" si="5"/>
        <v>240</v>
      </c>
      <c r="Q116" s="49">
        <v>225</v>
      </c>
      <c r="R116" s="49"/>
      <c r="S116" s="49"/>
    </row>
    <row r="117" spans="1:19" x14ac:dyDescent="0.35">
      <c r="A117" s="330"/>
      <c r="B117" s="425"/>
      <c r="C117" s="425"/>
      <c r="D117" s="342"/>
      <c r="E117" s="330"/>
      <c r="F117" s="330"/>
      <c r="G117" s="49" t="s">
        <v>22</v>
      </c>
      <c r="H117" s="49" t="s">
        <v>206</v>
      </c>
      <c r="I117" s="49" t="s">
        <v>248</v>
      </c>
      <c r="J117" s="49">
        <v>6</v>
      </c>
      <c r="K117" s="49">
        <v>9</v>
      </c>
      <c r="L117" s="45">
        <f t="shared" si="3"/>
        <v>4</v>
      </c>
      <c r="M117" s="45">
        <v>35</v>
      </c>
      <c r="N117" s="45">
        <f t="shared" si="4"/>
        <v>140</v>
      </c>
      <c r="O117" s="49">
        <v>30</v>
      </c>
      <c r="P117" s="45">
        <f t="shared" si="5"/>
        <v>170</v>
      </c>
      <c r="Q117" s="49">
        <v>150</v>
      </c>
      <c r="R117" s="49"/>
      <c r="S117" s="49"/>
    </row>
    <row r="118" spans="1:19" x14ac:dyDescent="0.35">
      <c r="A118" s="329">
        <v>28</v>
      </c>
      <c r="B118" s="424">
        <v>201654</v>
      </c>
      <c r="C118" s="424">
        <v>202490</v>
      </c>
      <c r="D118" s="341" t="s">
        <v>231</v>
      </c>
      <c r="E118" s="329" t="s">
        <v>24</v>
      </c>
      <c r="F118" s="68" t="s">
        <v>198</v>
      </c>
      <c r="G118" s="49" t="s">
        <v>205</v>
      </c>
      <c r="H118" s="49" t="s">
        <v>251</v>
      </c>
      <c r="I118" s="49" t="s">
        <v>248</v>
      </c>
      <c r="J118" s="49">
        <v>1</v>
      </c>
      <c r="K118" s="49">
        <v>12</v>
      </c>
      <c r="L118" s="45">
        <f t="shared" si="3"/>
        <v>12</v>
      </c>
      <c r="M118" s="45">
        <v>35</v>
      </c>
      <c r="N118" s="45">
        <f t="shared" si="4"/>
        <v>420</v>
      </c>
      <c r="O118" s="49">
        <v>80</v>
      </c>
      <c r="P118" s="45">
        <f t="shared" si="5"/>
        <v>500</v>
      </c>
      <c r="Q118" s="49"/>
      <c r="R118" s="49">
        <v>470</v>
      </c>
      <c r="S118" s="49"/>
    </row>
    <row r="119" spans="1:19" x14ac:dyDescent="0.35">
      <c r="A119" s="306"/>
      <c r="B119" s="304"/>
      <c r="C119" s="304"/>
      <c r="D119" s="422"/>
      <c r="E119" s="306"/>
      <c r="F119" s="329" t="s">
        <v>199</v>
      </c>
      <c r="G119" s="49" t="s">
        <v>205</v>
      </c>
      <c r="H119" s="49" t="s">
        <v>251</v>
      </c>
      <c r="I119" s="49" t="s">
        <v>252</v>
      </c>
      <c r="J119" s="49">
        <v>13</v>
      </c>
      <c r="K119" s="49">
        <v>18</v>
      </c>
      <c r="L119" s="45">
        <f t="shared" si="3"/>
        <v>6</v>
      </c>
      <c r="M119" s="45">
        <v>35</v>
      </c>
      <c r="N119" s="45">
        <f t="shared" si="4"/>
        <v>210</v>
      </c>
      <c r="O119" s="49">
        <v>80</v>
      </c>
      <c r="P119" s="45">
        <f t="shared" si="5"/>
        <v>290</v>
      </c>
      <c r="Q119" s="49"/>
      <c r="R119" s="49">
        <v>260</v>
      </c>
      <c r="S119" s="49"/>
    </row>
    <row r="120" spans="1:19" x14ac:dyDescent="0.35">
      <c r="A120" s="330"/>
      <c r="B120" s="425"/>
      <c r="C120" s="425"/>
      <c r="D120" s="342"/>
      <c r="E120" s="330"/>
      <c r="F120" s="330"/>
      <c r="G120" s="49" t="s">
        <v>230</v>
      </c>
      <c r="H120" s="49" t="s">
        <v>203</v>
      </c>
      <c r="I120" s="49" t="s">
        <v>252</v>
      </c>
      <c r="J120" s="49">
        <v>1</v>
      </c>
      <c r="K120" s="49">
        <v>6</v>
      </c>
      <c r="L120" s="45">
        <f t="shared" si="3"/>
        <v>6</v>
      </c>
      <c r="M120" s="45">
        <v>35</v>
      </c>
      <c r="N120" s="45">
        <f t="shared" si="4"/>
        <v>210</v>
      </c>
      <c r="O120" s="49">
        <v>70</v>
      </c>
      <c r="P120" s="45">
        <f t="shared" si="5"/>
        <v>280</v>
      </c>
      <c r="Q120" s="49">
        <v>255</v>
      </c>
      <c r="R120" s="49"/>
      <c r="S120" s="49"/>
    </row>
    <row r="121" spans="1:19" x14ac:dyDescent="0.35">
      <c r="A121" s="329">
        <v>29</v>
      </c>
      <c r="B121" s="424">
        <v>205980</v>
      </c>
      <c r="C121" s="424">
        <v>206420</v>
      </c>
      <c r="D121" s="341" t="s">
        <v>232</v>
      </c>
      <c r="E121" s="329" t="s">
        <v>23</v>
      </c>
      <c r="F121" s="329" t="s">
        <v>198</v>
      </c>
      <c r="G121" s="49" t="s">
        <v>205</v>
      </c>
      <c r="H121" s="49" t="s">
        <v>251</v>
      </c>
      <c r="I121" s="49" t="s">
        <v>248</v>
      </c>
      <c r="J121" s="49">
        <v>1</v>
      </c>
      <c r="K121" s="49">
        <v>7</v>
      </c>
      <c r="L121" s="45">
        <f t="shared" si="3"/>
        <v>7</v>
      </c>
      <c r="M121" s="45">
        <v>35</v>
      </c>
      <c r="N121" s="45">
        <f t="shared" si="4"/>
        <v>245</v>
      </c>
      <c r="O121" s="49">
        <v>45</v>
      </c>
      <c r="P121" s="45">
        <f t="shared" si="5"/>
        <v>290</v>
      </c>
      <c r="Q121" s="49"/>
      <c r="R121" s="49"/>
      <c r="S121" s="49">
        <v>290</v>
      </c>
    </row>
    <row r="122" spans="1:19" x14ac:dyDescent="0.35">
      <c r="A122" s="306"/>
      <c r="B122" s="304"/>
      <c r="C122" s="304"/>
      <c r="D122" s="422"/>
      <c r="E122" s="306"/>
      <c r="F122" s="306"/>
      <c r="G122" s="49" t="s">
        <v>250</v>
      </c>
      <c r="H122" s="49" t="s">
        <v>203</v>
      </c>
      <c r="I122" s="49" t="s">
        <v>252</v>
      </c>
      <c r="J122" s="49">
        <v>1</v>
      </c>
      <c r="K122" s="49">
        <v>3</v>
      </c>
      <c r="L122" s="45">
        <f t="shared" si="3"/>
        <v>3</v>
      </c>
      <c r="M122" s="45">
        <v>35</v>
      </c>
      <c r="N122" s="45">
        <f t="shared" si="4"/>
        <v>105</v>
      </c>
      <c r="O122" s="49">
        <v>5</v>
      </c>
      <c r="P122" s="45">
        <f t="shared" si="5"/>
        <v>110</v>
      </c>
      <c r="Q122" s="49">
        <v>95</v>
      </c>
      <c r="R122" s="49"/>
      <c r="S122" s="49"/>
    </row>
    <row r="123" spans="1:19" x14ac:dyDescent="0.35">
      <c r="A123" s="306"/>
      <c r="B123" s="304"/>
      <c r="C123" s="304"/>
      <c r="D123" s="422"/>
      <c r="E123" s="306"/>
      <c r="F123" s="306"/>
      <c r="G123" s="49" t="s">
        <v>230</v>
      </c>
      <c r="H123" s="49" t="s">
        <v>203</v>
      </c>
      <c r="I123" s="49" t="s">
        <v>252</v>
      </c>
      <c r="J123" s="49">
        <v>1</v>
      </c>
      <c r="K123" s="49">
        <v>6</v>
      </c>
      <c r="L123" s="45">
        <f t="shared" si="3"/>
        <v>6</v>
      </c>
      <c r="M123" s="45">
        <v>35</v>
      </c>
      <c r="N123" s="45">
        <f t="shared" si="4"/>
        <v>210</v>
      </c>
      <c r="O123" s="49">
        <v>10</v>
      </c>
      <c r="P123" s="45">
        <f t="shared" si="5"/>
        <v>220</v>
      </c>
      <c r="Q123" s="49">
        <v>200</v>
      </c>
      <c r="R123" s="49"/>
      <c r="S123" s="49"/>
    </row>
    <row r="124" spans="1:19" x14ac:dyDescent="0.35">
      <c r="A124" s="306"/>
      <c r="B124" s="304"/>
      <c r="C124" s="304"/>
      <c r="D124" s="422"/>
      <c r="E124" s="306"/>
      <c r="F124" s="330"/>
      <c r="G124" s="49" t="s">
        <v>250</v>
      </c>
      <c r="H124" s="49" t="s">
        <v>203</v>
      </c>
      <c r="I124" s="49" t="s">
        <v>252</v>
      </c>
      <c r="J124" s="49">
        <v>5</v>
      </c>
      <c r="K124" s="49">
        <v>6</v>
      </c>
      <c r="L124" s="45">
        <f t="shared" si="3"/>
        <v>2</v>
      </c>
      <c r="M124" s="45">
        <v>35</v>
      </c>
      <c r="N124" s="45">
        <f t="shared" si="4"/>
        <v>70</v>
      </c>
      <c r="O124" s="49">
        <v>40</v>
      </c>
      <c r="P124" s="45">
        <f t="shared" si="5"/>
        <v>110</v>
      </c>
      <c r="Q124" s="49">
        <v>95</v>
      </c>
      <c r="R124" s="49"/>
      <c r="S124" s="49"/>
    </row>
    <row r="125" spans="1:19" x14ac:dyDescent="0.35">
      <c r="A125" s="306"/>
      <c r="B125" s="304"/>
      <c r="C125" s="304"/>
      <c r="D125" s="422"/>
      <c r="E125" s="306"/>
      <c r="F125" s="329" t="s">
        <v>199</v>
      </c>
      <c r="G125" s="49" t="s">
        <v>205</v>
      </c>
      <c r="H125" s="49" t="s">
        <v>251</v>
      </c>
      <c r="I125" s="49" t="s">
        <v>248</v>
      </c>
      <c r="J125" s="49">
        <v>1</v>
      </c>
      <c r="K125" s="49">
        <v>7</v>
      </c>
      <c r="L125" s="45">
        <f t="shared" si="3"/>
        <v>7</v>
      </c>
      <c r="M125" s="45">
        <v>35</v>
      </c>
      <c r="N125" s="45">
        <f t="shared" si="4"/>
        <v>245</v>
      </c>
      <c r="O125" s="49">
        <v>0</v>
      </c>
      <c r="P125" s="45">
        <f t="shared" si="5"/>
        <v>245</v>
      </c>
      <c r="Q125" s="49"/>
      <c r="R125" s="49"/>
      <c r="S125" s="49">
        <v>250</v>
      </c>
    </row>
    <row r="126" spans="1:19" x14ac:dyDescent="0.35">
      <c r="A126" s="306"/>
      <c r="B126" s="304"/>
      <c r="C126" s="304"/>
      <c r="D126" s="422"/>
      <c r="E126" s="306"/>
      <c r="F126" s="306"/>
      <c r="G126" s="49" t="s">
        <v>250</v>
      </c>
      <c r="H126" s="49" t="s">
        <v>203</v>
      </c>
      <c r="I126" s="49" t="s">
        <v>252</v>
      </c>
      <c r="J126" s="49">
        <v>1</v>
      </c>
      <c r="K126" s="49">
        <v>3</v>
      </c>
      <c r="L126" s="45">
        <f t="shared" si="3"/>
        <v>3</v>
      </c>
      <c r="M126" s="45">
        <v>35</v>
      </c>
      <c r="N126" s="45">
        <f t="shared" si="4"/>
        <v>105</v>
      </c>
      <c r="O126" s="49">
        <v>5</v>
      </c>
      <c r="P126" s="45">
        <f t="shared" si="5"/>
        <v>110</v>
      </c>
      <c r="Q126" s="49">
        <v>95</v>
      </c>
      <c r="R126" s="49"/>
      <c r="S126" s="49"/>
    </row>
    <row r="127" spans="1:19" x14ac:dyDescent="0.35">
      <c r="A127" s="306"/>
      <c r="B127" s="304"/>
      <c r="C127" s="304"/>
      <c r="D127" s="422"/>
      <c r="E127" s="306"/>
      <c r="F127" s="306"/>
      <c r="G127" s="49" t="s">
        <v>230</v>
      </c>
      <c r="H127" s="49" t="s">
        <v>203</v>
      </c>
      <c r="I127" s="49" t="s">
        <v>252</v>
      </c>
      <c r="J127" s="49">
        <v>1</v>
      </c>
      <c r="K127" s="49">
        <v>6</v>
      </c>
      <c r="L127" s="45">
        <f t="shared" si="3"/>
        <v>6</v>
      </c>
      <c r="M127" s="45">
        <v>35</v>
      </c>
      <c r="N127" s="45">
        <f t="shared" si="4"/>
        <v>210</v>
      </c>
      <c r="O127" s="49">
        <v>10</v>
      </c>
      <c r="P127" s="45">
        <f t="shared" si="5"/>
        <v>220</v>
      </c>
      <c r="Q127" s="49">
        <v>195</v>
      </c>
      <c r="R127" s="49"/>
      <c r="S127" s="49"/>
    </row>
    <row r="128" spans="1:19" x14ac:dyDescent="0.35">
      <c r="A128" s="330"/>
      <c r="B128" s="425"/>
      <c r="C128" s="425"/>
      <c r="D128" s="342"/>
      <c r="E128" s="330"/>
      <c r="F128" s="330"/>
      <c r="G128" s="49" t="s">
        <v>250</v>
      </c>
      <c r="H128" s="49" t="s">
        <v>203</v>
      </c>
      <c r="I128" s="49" t="s">
        <v>252</v>
      </c>
      <c r="J128" s="49">
        <v>5</v>
      </c>
      <c r="K128" s="49">
        <v>6</v>
      </c>
      <c r="L128" s="45">
        <f t="shared" si="3"/>
        <v>2</v>
      </c>
      <c r="M128" s="45">
        <v>35</v>
      </c>
      <c r="N128" s="45">
        <f t="shared" si="4"/>
        <v>70</v>
      </c>
      <c r="O128" s="49">
        <v>45</v>
      </c>
      <c r="P128" s="45">
        <f t="shared" si="5"/>
        <v>115</v>
      </c>
      <c r="Q128" s="49">
        <v>95</v>
      </c>
      <c r="R128" s="49"/>
      <c r="S128" s="49"/>
    </row>
    <row r="129" spans="1:19" x14ac:dyDescent="0.35">
      <c r="A129" s="329">
        <v>30</v>
      </c>
      <c r="B129" s="424">
        <v>209300</v>
      </c>
      <c r="C129" s="424">
        <v>210790</v>
      </c>
      <c r="D129" s="341" t="s">
        <v>233</v>
      </c>
      <c r="E129" s="329" t="s">
        <v>23</v>
      </c>
      <c r="F129" s="68" t="s">
        <v>198</v>
      </c>
      <c r="G129" s="49" t="s">
        <v>205</v>
      </c>
      <c r="H129" s="49" t="s">
        <v>251</v>
      </c>
      <c r="I129" s="49" t="s">
        <v>248</v>
      </c>
      <c r="J129" s="49">
        <v>1</v>
      </c>
      <c r="K129" s="49">
        <v>12</v>
      </c>
      <c r="L129" s="45">
        <f t="shared" si="3"/>
        <v>12</v>
      </c>
      <c r="M129" s="45">
        <v>35</v>
      </c>
      <c r="N129" s="45">
        <f t="shared" si="4"/>
        <v>420</v>
      </c>
      <c r="O129" s="49">
        <v>0</v>
      </c>
      <c r="P129" s="45">
        <f t="shared" si="5"/>
        <v>420</v>
      </c>
      <c r="Q129" s="49"/>
      <c r="R129" s="49"/>
      <c r="S129" s="49">
        <v>425</v>
      </c>
    </row>
    <row r="130" spans="1:19" x14ac:dyDescent="0.35">
      <c r="A130" s="306"/>
      <c r="B130" s="304"/>
      <c r="C130" s="304"/>
      <c r="D130" s="422"/>
      <c r="E130" s="306"/>
      <c r="F130" s="306" t="s">
        <v>199</v>
      </c>
      <c r="G130" s="49" t="s">
        <v>205</v>
      </c>
      <c r="H130" s="49" t="s">
        <v>251</v>
      </c>
      <c r="I130" s="49" t="s">
        <v>247</v>
      </c>
      <c r="J130" s="49">
        <v>13</v>
      </c>
      <c r="K130" s="49">
        <v>24</v>
      </c>
      <c r="L130" s="45">
        <f t="shared" si="3"/>
        <v>12</v>
      </c>
      <c r="M130" s="45">
        <v>35</v>
      </c>
      <c r="N130" s="45">
        <f t="shared" si="4"/>
        <v>420</v>
      </c>
      <c r="O130" s="49">
        <v>40</v>
      </c>
      <c r="P130" s="45">
        <f t="shared" si="5"/>
        <v>460</v>
      </c>
      <c r="Q130" s="49"/>
      <c r="R130" s="49">
        <v>440</v>
      </c>
      <c r="S130" s="49"/>
    </row>
    <row r="131" spans="1:19" x14ac:dyDescent="0.35">
      <c r="A131" s="306"/>
      <c r="B131" s="304"/>
      <c r="C131" s="304"/>
      <c r="D131" s="422"/>
      <c r="E131" s="306"/>
      <c r="F131" s="306"/>
      <c r="G131" s="49" t="s">
        <v>205</v>
      </c>
      <c r="H131" s="49" t="s">
        <v>251</v>
      </c>
      <c r="I131" s="49" t="s">
        <v>248</v>
      </c>
      <c r="J131" s="49">
        <v>25</v>
      </c>
      <c r="K131" s="49">
        <v>31</v>
      </c>
      <c r="L131" s="45">
        <f t="shared" si="3"/>
        <v>7</v>
      </c>
      <c r="M131" s="45">
        <v>35</v>
      </c>
      <c r="N131" s="45">
        <f t="shared" si="4"/>
        <v>245</v>
      </c>
      <c r="O131" s="49">
        <v>0</v>
      </c>
      <c r="P131" s="45">
        <f t="shared" si="5"/>
        <v>245</v>
      </c>
      <c r="Q131" s="49"/>
      <c r="R131" s="49">
        <v>270</v>
      </c>
      <c r="S131" s="49"/>
    </row>
    <row r="132" spans="1:19" x14ac:dyDescent="0.35">
      <c r="A132" s="330"/>
      <c r="B132" s="425"/>
      <c r="C132" s="425"/>
      <c r="D132" s="342"/>
      <c r="E132" s="330"/>
      <c r="F132" s="330"/>
      <c r="G132" s="49" t="s">
        <v>22</v>
      </c>
      <c r="H132" s="49" t="s">
        <v>206</v>
      </c>
      <c r="I132" s="49" t="s">
        <v>248</v>
      </c>
      <c r="J132" s="49">
        <v>5</v>
      </c>
      <c r="K132" s="49">
        <v>8</v>
      </c>
      <c r="L132" s="45">
        <f t="shared" si="3"/>
        <v>4</v>
      </c>
      <c r="M132" s="45">
        <v>35</v>
      </c>
      <c r="N132" s="45">
        <f t="shared" si="4"/>
        <v>140</v>
      </c>
      <c r="O132" s="49">
        <v>0</v>
      </c>
      <c r="P132" s="45">
        <f t="shared" si="5"/>
        <v>140</v>
      </c>
      <c r="Q132" s="49"/>
      <c r="R132" s="49"/>
      <c r="S132" s="49">
        <v>105</v>
      </c>
    </row>
    <row r="133" spans="1:19" x14ac:dyDescent="0.35">
      <c r="A133" s="329">
        <v>31</v>
      </c>
      <c r="B133" s="424">
        <v>209300</v>
      </c>
      <c r="C133" s="424">
        <v>210790</v>
      </c>
      <c r="D133" s="341" t="s">
        <v>234</v>
      </c>
      <c r="E133" s="329" t="s">
        <v>24</v>
      </c>
      <c r="F133" s="329" t="s">
        <v>198</v>
      </c>
      <c r="G133" s="49" t="s">
        <v>205</v>
      </c>
      <c r="H133" s="49" t="s">
        <v>251</v>
      </c>
      <c r="I133" s="49" t="s">
        <v>255</v>
      </c>
      <c r="J133" s="49">
        <v>1</v>
      </c>
      <c r="K133" s="49">
        <v>21</v>
      </c>
      <c r="L133" s="45">
        <f t="shared" si="3"/>
        <v>21</v>
      </c>
      <c r="M133" s="45">
        <v>35</v>
      </c>
      <c r="N133" s="45">
        <f t="shared" si="4"/>
        <v>735</v>
      </c>
      <c r="O133" s="49">
        <v>0</v>
      </c>
      <c r="P133" s="45">
        <f t="shared" si="5"/>
        <v>735</v>
      </c>
      <c r="Q133" s="49"/>
      <c r="R133" s="49">
        <v>350</v>
      </c>
      <c r="S133" s="49">
        <v>350</v>
      </c>
    </row>
    <row r="134" spans="1:19" x14ac:dyDescent="0.35">
      <c r="A134" s="306"/>
      <c r="B134" s="304"/>
      <c r="C134" s="304"/>
      <c r="D134" s="422"/>
      <c r="E134" s="306"/>
      <c r="F134" s="306"/>
      <c r="G134" s="49" t="s">
        <v>22</v>
      </c>
      <c r="H134" s="49" t="s">
        <v>206</v>
      </c>
      <c r="I134" s="49" t="s">
        <v>258</v>
      </c>
      <c r="J134" s="49">
        <v>1</v>
      </c>
      <c r="K134" s="49">
        <v>4</v>
      </c>
      <c r="L134" s="45">
        <f t="shared" ref="L134:L186" si="6">SUM(K134-J134)+1</f>
        <v>4</v>
      </c>
      <c r="M134" s="45">
        <v>35</v>
      </c>
      <c r="N134" s="45">
        <f t="shared" ref="N134:N186" si="7">M134*L134</f>
        <v>140</v>
      </c>
      <c r="O134" s="49">
        <v>70</v>
      </c>
      <c r="P134" s="45">
        <f t="shared" ref="P134:P186" si="8">SUM(N134:O134)</f>
        <v>210</v>
      </c>
      <c r="Q134" s="49">
        <v>130</v>
      </c>
      <c r="R134" s="49"/>
      <c r="S134" s="49"/>
    </row>
    <row r="135" spans="1:19" x14ac:dyDescent="0.35">
      <c r="A135" s="306"/>
      <c r="B135" s="304"/>
      <c r="C135" s="304"/>
      <c r="D135" s="422"/>
      <c r="E135" s="306"/>
      <c r="F135" s="306"/>
      <c r="G135" s="49" t="s">
        <v>254</v>
      </c>
      <c r="H135" s="49" t="s">
        <v>203</v>
      </c>
      <c r="I135" s="49" t="s">
        <v>248</v>
      </c>
      <c r="J135" s="49">
        <v>1</v>
      </c>
      <c r="K135" s="49">
        <v>6</v>
      </c>
      <c r="L135" s="45">
        <f t="shared" si="6"/>
        <v>6</v>
      </c>
      <c r="M135" s="45">
        <v>35</v>
      </c>
      <c r="N135" s="45">
        <f t="shared" si="7"/>
        <v>210</v>
      </c>
      <c r="O135" s="49">
        <v>15</v>
      </c>
      <c r="P135" s="45">
        <f t="shared" si="8"/>
        <v>225</v>
      </c>
      <c r="Q135" s="49">
        <v>200</v>
      </c>
      <c r="R135" s="49"/>
      <c r="S135" s="49"/>
    </row>
    <row r="136" spans="1:19" x14ac:dyDescent="0.35">
      <c r="A136" s="306"/>
      <c r="B136" s="304"/>
      <c r="C136" s="304"/>
      <c r="D136" s="422"/>
      <c r="E136" s="306"/>
      <c r="F136" s="330"/>
      <c r="G136" s="49" t="s">
        <v>253</v>
      </c>
      <c r="H136" s="49" t="s">
        <v>203</v>
      </c>
      <c r="I136" s="49" t="s">
        <v>248</v>
      </c>
      <c r="J136" s="49">
        <v>1</v>
      </c>
      <c r="K136" s="49">
        <v>6</v>
      </c>
      <c r="L136" s="45">
        <f t="shared" si="6"/>
        <v>6</v>
      </c>
      <c r="M136" s="45">
        <v>35</v>
      </c>
      <c r="N136" s="45">
        <f t="shared" si="7"/>
        <v>210</v>
      </c>
      <c r="O136" s="49">
        <v>15</v>
      </c>
      <c r="P136" s="45">
        <f t="shared" si="8"/>
        <v>225</v>
      </c>
      <c r="Q136" s="49">
        <v>200</v>
      </c>
      <c r="R136" s="49"/>
      <c r="S136" s="49"/>
    </row>
    <row r="137" spans="1:19" x14ac:dyDescent="0.35">
      <c r="A137" s="330"/>
      <c r="B137" s="425"/>
      <c r="C137" s="425"/>
      <c r="D137" s="342"/>
      <c r="E137" s="330"/>
      <c r="F137" s="49" t="s">
        <v>199</v>
      </c>
      <c r="G137" s="49" t="s">
        <v>205</v>
      </c>
      <c r="H137" s="49" t="s">
        <v>251</v>
      </c>
      <c r="I137" s="49" t="s">
        <v>258</v>
      </c>
      <c r="J137" s="49">
        <v>22</v>
      </c>
      <c r="K137" s="49">
        <v>39</v>
      </c>
      <c r="L137" s="45">
        <f t="shared" si="6"/>
        <v>18</v>
      </c>
      <c r="M137" s="45">
        <v>35</v>
      </c>
      <c r="N137" s="45">
        <f t="shared" si="7"/>
        <v>630</v>
      </c>
      <c r="O137" s="49">
        <v>80</v>
      </c>
      <c r="P137" s="45">
        <f t="shared" si="8"/>
        <v>710</v>
      </c>
      <c r="Q137" s="49"/>
      <c r="R137" s="49">
        <v>590</v>
      </c>
      <c r="S137" s="49"/>
    </row>
    <row r="138" spans="1:19" x14ac:dyDescent="0.35">
      <c r="A138" s="329">
        <v>32</v>
      </c>
      <c r="B138" s="424">
        <v>211200</v>
      </c>
      <c r="C138" s="424">
        <v>212400</v>
      </c>
      <c r="D138" s="341" t="s">
        <v>235</v>
      </c>
      <c r="E138" s="329" t="s">
        <v>23</v>
      </c>
      <c r="F138" s="329" t="s">
        <v>198</v>
      </c>
      <c r="G138" s="49" t="s">
        <v>205</v>
      </c>
      <c r="H138" s="49" t="s">
        <v>251</v>
      </c>
      <c r="I138" s="49" t="s">
        <v>249</v>
      </c>
      <c r="J138" s="49">
        <v>1</v>
      </c>
      <c r="K138" s="49">
        <v>20</v>
      </c>
      <c r="L138" s="45">
        <f t="shared" si="6"/>
        <v>20</v>
      </c>
      <c r="M138" s="45">
        <v>35</v>
      </c>
      <c r="N138" s="45">
        <f t="shared" si="7"/>
        <v>700</v>
      </c>
      <c r="O138" s="49">
        <v>70</v>
      </c>
      <c r="P138" s="45">
        <f t="shared" si="8"/>
        <v>770</v>
      </c>
      <c r="Q138" s="49"/>
      <c r="R138" s="49"/>
      <c r="S138" s="49">
        <v>695</v>
      </c>
    </row>
    <row r="139" spans="1:19" x14ac:dyDescent="0.35">
      <c r="A139" s="306"/>
      <c r="B139" s="304"/>
      <c r="C139" s="304"/>
      <c r="D139" s="422"/>
      <c r="E139" s="306"/>
      <c r="F139" s="306"/>
      <c r="G139" s="49" t="s">
        <v>250</v>
      </c>
      <c r="H139" s="49" t="s">
        <v>203</v>
      </c>
      <c r="I139" s="49" t="s">
        <v>247</v>
      </c>
      <c r="J139" s="49">
        <v>1</v>
      </c>
      <c r="K139" s="49">
        <v>4</v>
      </c>
      <c r="L139" s="45">
        <f t="shared" si="6"/>
        <v>4</v>
      </c>
      <c r="M139" s="45">
        <v>35</v>
      </c>
      <c r="N139" s="45">
        <f t="shared" si="7"/>
        <v>140</v>
      </c>
      <c r="O139" s="49">
        <v>5</v>
      </c>
      <c r="P139" s="45">
        <f t="shared" si="8"/>
        <v>145</v>
      </c>
      <c r="Q139" s="49">
        <v>125</v>
      </c>
      <c r="R139" s="49"/>
      <c r="S139" s="49"/>
    </row>
    <row r="140" spans="1:19" x14ac:dyDescent="0.35">
      <c r="A140" s="306"/>
      <c r="B140" s="304"/>
      <c r="C140" s="304"/>
      <c r="D140" s="422"/>
      <c r="E140" s="306"/>
      <c r="F140" s="330"/>
      <c r="G140" s="49" t="s">
        <v>230</v>
      </c>
      <c r="H140" s="49" t="s">
        <v>203</v>
      </c>
      <c r="I140" s="49" t="s">
        <v>247</v>
      </c>
      <c r="J140" s="49">
        <v>1</v>
      </c>
      <c r="K140" s="49">
        <v>6</v>
      </c>
      <c r="L140" s="45">
        <f t="shared" si="6"/>
        <v>6</v>
      </c>
      <c r="M140" s="45">
        <v>35</v>
      </c>
      <c r="N140" s="45">
        <f t="shared" si="7"/>
        <v>210</v>
      </c>
      <c r="O140" s="49">
        <v>0</v>
      </c>
      <c r="P140" s="45">
        <f t="shared" si="8"/>
        <v>210</v>
      </c>
      <c r="Q140" s="49">
        <v>195</v>
      </c>
      <c r="R140" s="49"/>
      <c r="S140" s="49"/>
    </row>
    <row r="141" spans="1:19" x14ac:dyDescent="0.35">
      <c r="A141" s="330"/>
      <c r="B141" s="425"/>
      <c r="C141" s="425"/>
      <c r="D141" s="342"/>
      <c r="E141" s="330"/>
      <c r="F141" s="49" t="s">
        <v>199</v>
      </c>
      <c r="G141" s="49" t="s">
        <v>205</v>
      </c>
      <c r="H141" s="49" t="s">
        <v>251</v>
      </c>
      <c r="I141" s="49" t="s">
        <v>248</v>
      </c>
      <c r="J141" s="49">
        <v>21</v>
      </c>
      <c r="K141" s="49">
        <v>32</v>
      </c>
      <c r="L141" s="45">
        <f t="shared" si="6"/>
        <v>12</v>
      </c>
      <c r="M141" s="45">
        <v>35</v>
      </c>
      <c r="N141" s="45">
        <f t="shared" si="7"/>
        <v>420</v>
      </c>
      <c r="O141" s="49">
        <v>0</v>
      </c>
      <c r="P141" s="45">
        <f t="shared" si="8"/>
        <v>420</v>
      </c>
      <c r="Q141" s="49"/>
      <c r="R141" s="49"/>
      <c r="S141" s="49">
        <v>415</v>
      </c>
    </row>
    <row r="142" spans="1:19" x14ac:dyDescent="0.35">
      <c r="A142" s="329">
        <v>33</v>
      </c>
      <c r="B142" s="424">
        <v>211200</v>
      </c>
      <c r="C142" s="424">
        <v>212400</v>
      </c>
      <c r="D142" s="341" t="s">
        <v>236</v>
      </c>
      <c r="E142" s="329" t="s">
        <v>24</v>
      </c>
      <c r="F142" s="329" t="s">
        <v>198</v>
      </c>
      <c r="G142" s="49" t="s">
        <v>205</v>
      </c>
      <c r="H142" s="49" t="s">
        <v>251</v>
      </c>
      <c r="I142" s="49" t="s">
        <v>249</v>
      </c>
      <c r="J142" s="49">
        <v>1</v>
      </c>
      <c r="K142" s="49">
        <v>20</v>
      </c>
      <c r="L142" s="45">
        <f t="shared" si="6"/>
        <v>20</v>
      </c>
      <c r="M142" s="45">
        <v>35</v>
      </c>
      <c r="N142" s="45">
        <f t="shared" si="7"/>
        <v>700</v>
      </c>
      <c r="O142" s="49">
        <v>80</v>
      </c>
      <c r="P142" s="45">
        <f t="shared" si="8"/>
        <v>780</v>
      </c>
      <c r="Q142" s="49">
        <v>660</v>
      </c>
      <c r="R142" s="49"/>
      <c r="S142" s="49"/>
    </row>
    <row r="143" spans="1:19" x14ac:dyDescent="0.35">
      <c r="A143" s="306"/>
      <c r="B143" s="304"/>
      <c r="C143" s="304"/>
      <c r="D143" s="422"/>
      <c r="E143" s="306"/>
      <c r="F143" s="306"/>
      <c r="G143" s="49" t="s">
        <v>250</v>
      </c>
      <c r="H143" s="49" t="s">
        <v>203</v>
      </c>
      <c r="I143" s="49" t="s">
        <v>247</v>
      </c>
      <c r="J143" s="49">
        <v>1</v>
      </c>
      <c r="K143" s="49">
        <v>4</v>
      </c>
      <c r="L143" s="45">
        <f t="shared" si="6"/>
        <v>4</v>
      </c>
      <c r="M143" s="45">
        <v>35</v>
      </c>
      <c r="N143" s="45">
        <f t="shared" si="7"/>
        <v>140</v>
      </c>
      <c r="O143" s="49">
        <v>0</v>
      </c>
      <c r="P143" s="45">
        <f t="shared" si="8"/>
        <v>140</v>
      </c>
      <c r="Q143" s="49">
        <v>130</v>
      </c>
      <c r="R143" s="49"/>
      <c r="S143" s="49"/>
    </row>
    <row r="144" spans="1:19" x14ac:dyDescent="0.35">
      <c r="A144" s="330"/>
      <c r="B144" s="425"/>
      <c r="C144" s="425"/>
      <c r="D144" s="342"/>
      <c r="E144" s="330"/>
      <c r="F144" s="49" t="s">
        <v>199</v>
      </c>
      <c r="G144" s="49" t="s">
        <v>205</v>
      </c>
      <c r="H144" s="49" t="s">
        <v>251</v>
      </c>
      <c r="I144" s="49" t="s">
        <v>248</v>
      </c>
      <c r="J144" s="49">
        <v>21</v>
      </c>
      <c r="K144" s="49">
        <v>32</v>
      </c>
      <c r="L144" s="45">
        <f t="shared" si="6"/>
        <v>12</v>
      </c>
      <c r="M144" s="45">
        <v>35</v>
      </c>
      <c r="N144" s="45">
        <f t="shared" si="7"/>
        <v>420</v>
      </c>
      <c r="O144" s="49">
        <v>0</v>
      </c>
      <c r="P144" s="45">
        <f t="shared" si="8"/>
        <v>420</v>
      </c>
      <c r="Q144" s="49"/>
      <c r="R144" s="49"/>
      <c r="S144" s="49">
        <v>415</v>
      </c>
    </row>
    <row r="145" spans="1:19" x14ac:dyDescent="0.35">
      <c r="A145" s="329">
        <v>34</v>
      </c>
      <c r="B145" s="424">
        <v>212400</v>
      </c>
      <c r="C145" s="424">
        <v>213160</v>
      </c>
      <c r="D145" s="341" t="s">
        <v>237</v>
      </c>
      <c r="E145" s="49" t="s">
        <v>23</v>
      </c>
      <c r="F145" s="49" t="s">
        <v>198</v>
      </c>
      <c r="G145" s="49" t="s">
        <v>205</v>
      </c>
      <c r="H145" s="49" t="s">
        <v>251</v>
      </c>
      <c r="I145" s="49" t="s">
        <v>248</v>
      </c>
      <c r="J145" s="49">
        <v>33</v>
      </c>
      <c r="K145" s="49">
        <v>44</v>
      </c>
      <c r="L145" s="45">
        <f t="shared" si="6"/>
        <v>12</v>
      </c>
      <c r="M145" s="45">
        <v>35</v>
      </c>
      <c r="N145" s="45">
        <f t="shared" si="7"/>
        <v>420</v>
      </c>
      <c r="O145" s="49">
        <v>30</v>
      </c>
      <c r="P145" s="45">
        <f t="shared" si="8"/>
        <v>450</v>
      </c>
      <c r="Q145" s="49"/>
      <c r="R145" s="49"/>
      <c r="S145" s="49">
        <v>450</v>
      </c>
    </row>
    <row r="146" spans="1:19" x14ac:dyDescent="0.35">
      <c r="A146" s="306"/>
      <c r="B146" s="304"/>
      <c r="C146" s="304"/>
      <c r="D146" s="422"/>
      <c r="E146" s="49" t="s">
        <v>24</v>
      </c>
      <c r="F146" s="49" t="s">
        <v>199</v>
      </c>
      <c r="G146" s="49" t="s">
        <v>205</v>
      </c>
      <c r="H146" s="49" t="s">
        <v>251</v>
      </c>
      <c r="I146" s="49" t="s">
        <v>248</v>
      </c>
      <c r="J146" s="49">
        <v>33</v>
      </c>
      <c r="K146" s="49">
        <v>44</v>
      </c>
      <c r="L146" s="45">
        <f t="shared" si="6"/>
        <v>12</v>
      </c>
      <c r="M146" s="45">
        <v>35</v>
      </c>
      <c r="N146" s="45">
        <f t="shared" si="7"/>
        <v>420</v>
      </c>
      <c r="O146" s="49">
        <v>50</v>
      </c>
      <c r="P146" s="45">
        <f t="shared" si="8"/>
        <v>470</v>
      </c>
      <c r="Q146" s="49"/>
      <c r="R146" s="49"/>
      <c r="S146" s="49">
        <v>470</v>
      </c>
    </row>
    <row r="147" spans="1:19" x14ac:dyDescent="0.35">
      <c r="A147" s="306"/>
      <c r="B147" s="304"/>
      <c r="C147" s="304"/>
      <c r="D147" s="422"/>
      <c r="E147" s="49" t="s">
        <v>23</v>
      </c>
      <c r="F147" s="49" t="s">
        <v>200</v>
      </c>
      <c r="G147" s="49" t="s">
        <v>205</v>
      </c>
      <c r="H147" s="49" t="s">
        <v>251</v>
      </c>
      <c r="I147" s="49" t="s">
        <v>247</v>
      </c>
      <c r="J147" s="49">
        <v>45</v>
      </c>
      <c r="K147" s="49">
        <v>55</v>
      </c>
      <c r="L147" s="45">
        <f t="shared" si="6"/>
        <v>11</v>
      </c>
      <c r="M147" s="45">
        <v>35</v>
      </c>
      <c r="N147" s="45">
        <f t="shared" si="7"/>
        <v>385</v>
      </c>
      <c r="O147" s="49">
        <v>260</v>
      </c>
      <c r="P147" s="45">
        <f t="shared" si="8"/>
        <v>645</v>
      </c>
      <c r="Q147" s="49"/>
      <c r="R147" s="49"/>
      <c r="S147" s="49">
        <v>645</v>
      </c>
    </row>
    <row r="148" spans="1:19" x14ac:dyDescent="0.35">
      <c r="A148" s="330"/>
      <c r="B148" s="425"/>
      <c r="C148" s="425"/>
      <c r="D148" s="342"/>
      <c r="E148" s="49" t="s">
        <v>24</v>
      </c>
      <c r="F148" s="49" t="s">
        <v>201</v>
      </c>
      <c r="G148" s="49" t="s">
        <v>205</v>
      </c>
      <c r="H148" s="49" t="s">
        <v>251</v>
      </c>
      <c r="I148" s="49" t="s">
        <v>248</v>
      </c>
      <c r="J148" s="49">
        <v>45</v>
      </c>
      <c r="K148" s="49">
        <v>55</v>
      </c>
      <c r="L148" s="45">
        <f t="shared" si="6"/>
        <v>11</v>
      </c>
      <c r="M148" s="45">
        <v>35</v>
      </c>
      <c r="N148" s="45">
        <f t="shared" si="7"/>
        <v>385</v>
      </c>
      <c r="O148" s="49">
        <v>85</v>
      </c>
      <c r="P148" s="45">
        <f t="shared" si="8"/>
        <v>470</v>
      </c>
      <c r="Q148" s="49"/>
      <c r="R148" s="49"/>
      <c r="S148" s="49">
        <v>470</v>
      </c>
    </row>
    <row r="149" spans="1:19" x14ac:dyDescent="0.35">
      <c r="A149" s="329">
        <v>35</v>
      </c>
      <c r="B149" s="424">
        <v>213170</v>
      </c>
      <c r="C149" s="424">
        <v>214520</v>
      </c>
      <c r="D149" s="341" t="s">
        <v>238</v>
      </c>
      <c r="E149" s="329" t="s">
        <v>23</v>
      </c>
      <c r="F149" s="49" t="s">
        <v>198</v>
      </c>
      <c r="G149" s="49" t="s">
        <v>205</v>
      </c>
      <c r="H149" s="49" t="s">
        <v>251</v>
      </c>
      <c r="I149" s="49" t="s">
        <v>258</v>
      </c>
      <c r="J149" s="49">
        <v>1</v>
      </c>
      <c r="K149" s="49">
        <v>18</v>
      </c>
      <c r="L149" s="45">
        <f t="shared" si="6"/>
        <v>18</v>
      </c>
      <c r="M149" s="45">
        <v>35</v>
      </c>
      <c r="N149" s="45">
        <f t="shared" si="7"/>
        <v>630</v>
      </c>
      <c r="O149" s="49">
        <v>30</v>
      </c>
      <c r="P149" s="45">
        <f t="shared" si="8"/>
        <v>660</v>
      </c>
      <c r="Q149" s="49"/>
      <c r="R149" s="49"/>
      <c r="S149" s="49">
        <v>660</v>
      </c>
    </row>
    <row r="150" spans="1:19" x14ac:dyDescent="0.35">
      <c r="A150" s="306"/>
      <c r="B150" s="304"/>
      <c r="C150" s="304"/>
      <c r="D150" s="422"/>
      <c r="E150" s="306"/>
      <c r="F150" s="329" t="s">
        <v>199</v>
      </c>
      <c r="G150" s="49" t="s">
        <v>205</v>
      </c>
      <c r="H150" s="49" t="s">
        <v>251</v>
      </c>
      <c r="I150" s="49" t="s">
        <v>258</v>
      </c>
      <c r="J150" s="49">
        <v>19</v>
      </c>
      <c r="K150" s="49">
        <v>33</v>
      </c>
      <c r="L150" s="45">
        <f t="shared" si="6"/>
        <v>15</v>
      </c>
      <c r="M150" s="45">
        <v>35</v>
      </c>
      <c r="N150" s="45">
        <f t="shared" si="7"/>
        <v>525</v>
      </c>
      <c r="O150" s="49">
        <v>30</v>
      </c>
      <c r="P150" s="45">
        <f t="shared" si="8"/>
        <v>555</v>
      </c>
      <c r="Q150" s="49"/>
      <c r="R150" s="49">
        <v>535</v>
      </c>
      <c r="S150" s="49"/>
    </row>
    <row r="151" spans="1:19" x14ac:dyDescent="0.35">
      <c r="A151" s="306"/>
      <c r="B151" s="304"/>
      <c r="C151" s="304"/>
      <c r="D151" s="422"/>
      <c r="E151" s="306"/>
      <c r="F151" s="306"/>
      <c r="G151" s="49" t="s">
        <v>205</v>
      </c>
      <c r="H151" s="49" t="s">
        <v>206</v>
      </c>
      <c r="I151" s="49" t="s">
        <v>247</v>
      </c>
      <c r="J151" s="49">
        <v>34</v>
      </c>
      <c r="K151" s="49">
        <v>38</v>
      </c>
      <c r="L151" s="45">
        <f t="shared" si="6"/>
        <v>5</v>
      </c>
      <c r="M151" s="45">
        <v>35</v>
      </c>
      <c r="N151" s="45">
        <f t="shared" si="7"/>
        <v>175</v>
      </c>
      <c r="O151" s="49">
        <v>0</v>
      </c>
      <c r="P151" s="45">
        <f t="shared" si="8"/>
        <v>175</v>
      </c>
      <c r="Q151" s="49"/>
      <c r="R151" s="49"/>
      <c r="S151" s="49">
        <v>175</v>
      </c>
    </row>
    <row r="152" spans="1:19" x14ac:dyDescent="0.35">
      <c r="A152" s="306"/>
      <c r="B152" s="304"/>
      <c r="C152" s="304"/>
      <c r="D152" s="422"/>
      <c r="E152" s="306"/>
      <c r="F152" s="330"/>
      <c r="G152" s="49" t="s">
        <v>250</v>
      </c>
      <c r="H152" s="49" t="s">
        <v>203</v>
      </c>
      <c r="I152" s="49" t="s">
        <v>247</v>
      </c>
      <c r="J152" s="49">
        <v>1</v>
      </c>
      <c r="K152" s="49">
        <v>4</v>
      </c>
      <c r="L152" s="45">
        <f t="shared" si="6"/>
        <v>4</v>
      </c>
      <c r="M152" s="45">
        <v>35</v>
      </c>
      <c r="N152" s="45">
        <f t="shared" si="7"/>
        <v>140</v>
      </c>
      <c r="O152" s="49">
        <v>0</v>
      </c>
      <c r="P152" s="45">
        <f t="shared" si="8"/>
        <v>140</v>
      </c>
      <c r="Q152" s="49">
        <v>125</v>
      </c>
      <c r="R152" s="49"/>
      <c r="S152" s="49"/>
    </row>
    <row r="153" spans="1:19" x14ac:dyDescent="0.35">
      <c r="A153" s="330"/>
      <c r="B153" s="425"/>
      <c r="C153" s="425"/>
      <c r="D153" s="342"/>
      <c r="E153" s="330"/>
      <c r="F153" s="49" t="s">
        <v>200</v>
      </c>
      <c r="G153" s="49" t="s">
        <v>250</v>
      </c>
      <c r="H153" s="49" t="s">
        <v>203</v>
      </c>
      <c r="I153" s="49" t="s">
        <v>252</v>
      </c>
      <c r="J153" s="49">
        <v>1</v>
      </c>
      <c r="K153" s="49">
        <v>8</v>
      </c>
      <c r="L153" s="45">
        <f t="shared" si="6"/>
        <v>8</v>
      </c>
      <c r="M153" s="45">
        <v>35</v>
      </c>
      <c r="N153" s="45">
        <f t="shared" si="7"/>
        <v>280</v>
      </c>
      <c r="O153" s="49">
        <v>0</v>
      </c>
      <c r="P153" s="45">
        <f t="shared" si="8"/>
        <v>280</v>
      </c>
      <c r="Q153" s="49">
        <v>255</v>
      </c>
      <c r="R153" s="49"/>
      <c r="S153" s="49"/>
    </row>
    <row r="154" spans="1:19" x14ac:dyDescent="0.35">
      <c r="A154" s="329">
        <v>36</v>
      </c>
      <c r="B154" s="424">
        <v>213170</v>
      </c>
      <c r="C154" s="424">
        <v>214520</v>
      </c>
      <c r="D154" s="341" t="s">
        <v>238</v>
      </c>
      <c r="E154" s="329" t="s">
        <v>24</v>
      </c>
      <c r="F154" s="49" t="s">
        <v>198</v>
      </c>
      <c r="G154" s="49" t="s">
        <v>205</v>
      </c>
      <c r="H154" s="49" t="s">
        <v>251</v>
      </c>
      <c r="I154" s="49" t="s">
        <v>258</v>
      </c>
      <c r="J154" s="49">
        <v>1</v>
      </c>
      <c r="K154" s="49">
        <v>18</v>
      </c>
      <c r="L154" s="45">
        <f t="shared" si="6"/>
        <v>18</v>
      </c>
      <c r="M154" s="45">
        <v>35</v>
      </c>
      <c r="N154" s="45">
        <f t="shared" si="7"/>
        <v>630</v>
      </c>
      <c r="O154" s="49">
        <v>30</v>
      </c>
      <c r="P154" s="45">
        <f t="shared" si="8"/>
        <v>660</v>
      </c>
      <c r="Q154" s="49"/>
      <c r="R154" s="49"/>
      <c r="S154" s="49">
        <v>660</v>
      </c>
    </row>
    <row r="155" spans="1:19" x14ac:dyDescent="0.35">
      <c r="A155" s="306"/>
      <c r="B155" s="304"/>
      <c r="C155" s="304"/>
      <c r="D155" s="422"/>
      <c r="E155" s="306"/>
      <c r="F155" s="329" t="s">
        <v>199</v>
      </c>
      <c r="G155" s="49" t="s">
        <v>205</v>
      </c>
      <c r="H155" s="49" t="s">
        <v>251</v>
      </c>
      <c r="I155" s="49" t="s">
        <v>258</v>
      </c>
      <c r="J155" s="49">
        <v>19</v>
      </c>
      <c r="K155" s="49">
        <v>33</v>
      </c>
      <c r="L155" s="45">
        <f t="shared" si="6"/>
        <v>15</v>
      </c>
      <c r="M155" s="45">
        <v>35</v>
      </c>
      <c r="N155" s="45">
        <f t="shared" si="7"/>
        <v>525</v>
      </c>
      <c r="O155" s="49">
        <v>30</v>
      </c>
      <c r="P155" s="45">
        <f t="shared" si="8"/>
        <v>555</v>
      </c>
      <c r="Q155" s="49"/>
      <c r="R155" s="49">
        <v>535</v>
      </c>
      <c r="S155" s="49"/>
    </row>
    <row r="156" spans="1:19" x14ac:dyDescent="0.35">
      <c r="A156" s="306"/>
      <c r="B156" s="304"/>
      <c r="C156" s="304"/>
      <c r="D156" s="422"/>
      <c r="E156" s="306"/>
      <c r="F156" s="306"/>
      <c r="G156" s="49" t="s">
        <v>205</v>
      </c>
      <c r="H156" s="49" t="s">
        <v>206</v>
      </c>
      <c r="I156" s="49" t="s">
        <v>247</v>
      </c>
      <c r="J156" s="49">
        <v>34</v>
      </c>
      <c r="K156" s="49">
        <v>38</v>
      </c>
      <c r="L156" s="45">
        <f t="shared" si="6"/>
        <v>5</v>
      </c>
      <c r="M156" s="45">
        <v>35</v>
      </c>
      <c r="N156" s="45">
        <f t="shared" si="7"/>
        <v>175</v>
      </c>
      <c r="O156" s="49">
        <v>0</v>
      </c>
      <c r="P156" s="45">
        <f t="shared" si="8"/>
        <v>175</v>
      </c>
      <c r="Q156" s="49"/>
      <c r="R156" s="49"/>
      <c r="S156" s="49">
        <v>175</v>
      </c>
    </row>
    <row r="157" spans="1:19" x14ac:dyDescent="0.35">
      <c r="A157" s="306"/>
      <c r="B157" s="304"/>
      <c r="C157" s="304"/>
      <c r="D157" s="422"/>
      <c r="E157" s="306"/>
      <c r="F157" s="330"/>
      <c r="G157" s="49" t="s">
        <v>250</v>
      </c>
      <c r="H157" s="49" t="s">
        <v>203</v>
      </c>
      <c r="I157" s="49" t="s">
        <v>247</v>
      </c>
      <c r="J157" s="49">
        <v>1</v>
      </c>
      <c r="K157" s="49">
        <v>4</v>
      </c>
      <c r="L157" s="45">
        <f t="shared" si="6"/>
        <v>4</v>
      </c>
      <c r="M157" s="45">
        <v>35</v>
      </c>
      <c r="N157" s="45">
        <f t="shared" si="7"/>
        <v>140</v>
      </c>
      <c r="O157" s="49">
        <v>0</v>
      </c>
      <c r="P157" s="45">
        <f t="shared" si="8"/>
        <v>140</v>
      </c>
      <c r="Q157" s="49">
        <v>130</v>
      </c>
      <c r="R157" s="49"/>
      <c r="S157" s="49"/>
    </row>
    <row r="158" spans="1:19" x14ac:dyDescent="0.35">
      <c r="A158" s="330"/>
      <c r="B158" s="425"/>
      <c r="C158" s="425"/>
      <c r="D158" s="342"/>
      <c r="E158" s="330"/>
      <c r="F158" s="49" t="s">
        <v>200</v>
      </c>
      <c r="G158" s="49" t="s">
        <v>250</v>
      </c>
      <c r="H158" s="49" t="s">
        <v>203</v>
      </c>
      <c r="I158" s="49" t="s">
        <v>252</v>
      </c>
      <c r="J158" s="49">
        <v>1</v>
      </c>
      <c r="K158" s="49">
        <v>8</v>
      </c>
      <c r="L158" s="45">
        <f t="shared" si="6"/>
        <v>8</v>
      </c>
      <c r="M158" s="45">
        <v>35</v>
      </c>
      <c r="N158" s="45">
        <f t="shared" si="7"/>
        <v>280</v>
      </c>
      <c r="O158" s="49">
        <v>0</v>
      </c>
      <c r="P158" s="45">
        <f t="shared" si="8"/>
        <v>280</v>
      </c>
      <c r="Q158" s="49">
        <v>255</v>
      </c>
      <c r="R158" s="49"/>
      <c r="S158" s="49"/>
    </row>
    <row r="159" spans="1:19" x14ac:dyDescent="0.35">
      <c r="A159" s="329">
        <v>37</v>
      </c>
      <c r="B159" s="424">
        <v>215860</v>
      </c>
      <c r="C159" s="424">
        <v>216910</v>
      </c>
      <c r="D159" s="341" t="s">
        <v>239</v>
      </c>
      <c r="E159" s="329" t="s">
        <v>23</v>
      </c>
      <c r="F159" s="329" t="s">
        <v>198</v>
      </c>
      <c r="G159" s="49" t="s">
        <v>205</v>
      </c>
      <c r="H159" s="49" t="s">
        <v>251</v>
      </c>
      <c r="I159" s="49" t="s">
        <v>249</v>
      </c>
      <c r="J159" s="49">
        <v>1</v>
      </c>
      <c r="K159" s="49">
        <v>14</v>
      </c>
      <c r="L159" s="45">
        <f t="shared" si="6"/>
        <v>14</v>
      </c>
      <c r="M159" s="45">
        <v>35</v>
      </c>
      <c r="N159" s="45">
        <f>M159*L159</f>
        <v>490</v>
      </c>
      <c r="O159" s="49">
        <v>85</v>
      </c>
      <c r="P159" s="45">
        <f t="shared" si="8"/>
        <v>575</v>
      </c>
      <c r="Q159" s="49"/>
      <c r="R159" s="49">
        <v>545</v>
      </c>
      <c r="S159" s="49"/>
    </row>
    <row r="160" spans="1:19" x14ac:dyDescent="0.35">
      <c r="A160" s="306"/>
      <c r="B160" s="304"/>
      <c r="C160" s="304"/>
      <c r="D160" s="422"/>
      <c r="E160" s="306"/>
      <c r="F160" s="306"/>
      <c r="G160" s="49" t="s">
        <v>22</v>
      </c>
      <c r="H160" s="49" t="s">
        <v>206</v>
      </c>
      <c r="I160" s="49" t="s">
        <v>247</v>
      </c>
      <c r="J160" s="49">
        <v>1</v>
      </c>
      <c r="K160" s="49">
        <v>4</v>
      </c>
      <c r="L160" s="45">
        <f t="shared" si="6"/>
        <v>4</v>
      </c>
      <c r="M160" s="45">
        <v>35</v>
      </c>
      <c r="N160" s="45">
        <f t="shared" si="7"/>
        <v>140</v>
      </c>
      <c r="O160" s="49">
        <v>15</v>
      </c>
      <c r="P160" s="45">
        <f t="shared" si="8"/>
        <v>155</v>
      </c>
      <c r="Q160" s="49"/>
      <c r="R160" s="49">
        <v>135</v>
      </c>
      <c r="S160" s="49"/>
    </row>
    <row r="161" spans="1:19" x14ac:dyDescent="0.35">
      <c r="A161" s="306"/>
      <c r="B161" s="304"/>
      <c r="C161" s="304"/>
      <c r="D161" s="422"/>
      <c r="E161" s="306"/>
      <c r="F161" s="330"/>
      <c r="G161" s="49" t="s">
        <v>230</v>
      </c>
      <c r="H161" s="49" t="s">
        <v>203</v>
      </c>
      <c r="I161" s="49" t="s">
        <v>247</v>
      </c>
      <c r="J161" s="49">
        <v>1</v>
      </c>
      <c r="K161" s="49">
        <v>6</v>
      </c>
      <c r="L161" s="45">
        <f t="shared" si="6"/>
        <v>6</v>
      </c>
      <c r="M161" s="45">
        <v>35</v>
      </c>
      <c r="N161" s="45">
        <f t="shared" si="7"/>
        <v>210</v>
      </c>
      <c r="O161" s="49">
        <v>265</v>
      </c>
      <c r="P161" s="45">
        <f t="shared" si="8"/>
        <v>475</v>
      </c>
      <c r="Q161" s="49">
        <v>445</v>
      </c>
      <c r="R161" s="49"/>
      <c r="S161" s="49"/>
    </row>
    <row r="162" spans="1:19" x14ac:dyDescent="0.35">
      <c r="A162" s="330"/>
      <c r="B162" s="425"/>
      <c r="C162" s="425"/>
      <c r="D162" s="342"/>
      <c r="E162" s="330"/>
      <c r="F162" s="49" t="s">
        <v>199</v>
      </c>
      <c r="G162" s="49" t="s">
        <v>205</v>
      </c>
      <c r="H162" s="49" t="s">
        <v>251</v>
      </c>
      <c r="I162" s="49" t="s">
        <v>247</v>
      </c>
      <c r="J162" s="49">
        <v>15</v>
      </c>
      <c r="K162" s="49">
        <v>25</v>
      </c>
      <c r="L162" s="45">
        <f t="shared" si="6"/>
        <v>11</v>
      </c>
      <c r="M162" s="45">
        <v>35</v>
      </c>
      <c r="N162" s="45">
        <f t="shared" si="7"/>
        <v>385</v>
      </c>
      <c r="O162" s="49">
        <v>160</v>
      </c>
      <c r="P162" s="45">
        <f t="shared" si="8"/>
        <v>545</v>
      </c>
      <c r="Q162" s="49"/>
      <c r="R162" s="49">
        <v>525</v>
      </c>
      <c r="S162" s="49"/>
    </row>
    <row r="163" spans="1:19" x14ac:dyDescent="0.35">
      <c r="A163" s="329">
        <v>38</v>
      </c>
      <c r="B163" s="424">
        <v>215860</v>
      </c>
      <c r="C163" s="424">
        <v>216910</v>
      </c>
      <c r="D163" s="341" t="s">
        <v>239</v>
      </c>
      <c r="E163" s="329" t="s">
        <v>24</v>
      </c>
      <c r="F163" s="329" t="s">
        <v>198</v>
      </c>
      <c r="G163" s="49" t="s">
        <v>205</v>
      </c>
      <c r="H163" s="49" t="s">
        <v>251</v>
      </c>
      <c r="I163" s="49" t="s">
        <v>258</v>
      </c>
      <c r="J163" s="49">
        <v>1</v>
      </c>
      <c r="K163" s="49">
        <v>15</v>
      </c>
      <c r="L163" s="45">
        <f t="shared" si="6"/>
        <v>15</v>
      </c>
      <c r="M163" s="45">
        <v>35</v>
      </c>
      <c r="N163" s="45">
        <f t="shared" si="7"/>
        <v>525</v>
      </c>
      <c r="O163" s="49">
        <v>65</v>
      </c>
      <c r="P163" s="45">
        <f t="shared" si="8"/>
        <v>590</v>
      </c>
      <c r="Q163" s="49"/>
      <c r="R163" s="49">
        <v>560</v>
      </c>
      <c r="S163" s="49"/>
    </row>
    <row r="164" spans="1:19" x14ac:dyDescent="0.35">
      <c r="A164" s="306"/>
      <c r="B164" s="304"/>
      <c r="C164" s="304"/>
      <c r="D164" s="422"/>
      <c r="E164" s="306"/>
      <c r="F164" s="330"/>
      <c r="G164" s="49" t="s">
        <v>230</v>
      </c>
      <c r="H164" s="49" t="s">
        <v>203</v>
      </c>
      <c r="I164" s="49" t="s">
        <v>247</v>
      </c>
      <c r="J164" s="49">
        <v>1</v>
      </c>
      <c r="K164" s="49">
        <v>6</v>
      </c>
      <c r="L164" s="45">
        <f t="shared" si="6"/>
        <v>6</v>
      </c>
      <c r="M164" s="45">
        <v>35</v>
      </c>
      <c r="N164" s="45">
        <f t="shared" si="7"/>
        <v>210</v>
      </c>
      <c r="O164" s="49">
        <v>420</v>
      </c>
      <c r="P164" s="45">
        <f t="shared" si="8"/>
        <v>630</v>
      </c>
      <c r="Q164" s="49">
        <v>600</v>
      </c>
      <c r="R164" s="49"/>
      <c r="S164" s="49"/>
    </row>
    <row r="165" spans="1:19" x14ac:dyDescent="0.35">
      <c r="A165" s="330"/>
      <c r="B165" s="425"/>
      <c r="C165" s="425"/>
      <c r="D165" s="342"/>
      <c r="E165" s="330"/>
      <c r="F165" s="49" t="s">
        <v>199</v>
      </c>
      <c r="G165" s="49" t="s">
        <v>205</v>
      </c>
      <c r="H165" s="49" t="s">
        <v>251</v>
      </c>
      <c r="I165" s="49" t="s">
        <v>248</v>
      </c>
      <c r="J165" s="49">
        <v>16</v>
      </c>
      <c r="K165" s="49">
        <v>25</v>
      </c>
      <c r="L165" s="45">
        <f t="shared" si="6"/>
        <v>10</v>
      </c>
      <c r="M165" s="45">
        <v>35</v>
      </c>
      <c r="N165" s="45">
        <f t="shared" si="7"/>
        <v>350</v>
      </c>
      <c r="O165" s="49">
        <v>135</v>
      </c>
      <c r="P165" s="45">
        <f t="shared" si="8"/>
        <v>485</v>
      </c>
      <c r="Q165" s="49"/>
      <c r="R165" s="49">
        <v>480</v>
      </c>
      <c r="S165" s="49"/>
    </row>
    <row r="166" spans="1:19" ht="14.5" customHeight="1" x14ac:dyDescent="0.35">
      <c r="A166" s="329">
        <v>39</v>
      </c>
      <c r="B166" s="424">
        <v>218330</v>
      </c>
      <c r="C166" s="424">
        <v>218920</v>
      </c>
      <c r="D166" s="341" t="s">
        <v>240</v>
      </c>
      <c r="E166" s="329" t="s">
        <v>23</v>
      </c>
      <c r="F166" s="329" t="s">
        <v>198</v>
      </c>
      <c r="G166" s="49" t="s">
        <v>250</v>
      </c>
      <c r="H166" s="49" t="s">
        <v>203</v>
      </c>
      <c r="I166" s="49" t="s">
        <v>252</v>
      </c>
      <c r="J166" s="49">
        <v>1</v>
      </c>
      <c r="K166" s="49">
        <v>4</v>
      </c>
      <c r="L166" s="45">
        <f t="shared" si="6"/>
        <v>4</v>
      </c>
      <c r="M166" s="45">
        <v>35</v>
      </c>
      <c r="N166" s="45">
        <f t="shared" si="7"/>
        <v>140</v>
      </c>
      <c r="O166" s="49">
        <v>0</v>
      </c>
      <c r="P166" s="45">
        <f t="shared" si="8"/>
        <v>140</v>
      </c>
      <c r="Q166" s="49"/>
      <c r="R166" s="49"/>
      <c r="S166" s="49">
        <v>145</v>
      </c>
    </row>
    <row r="167" spans="1:19" ht="14.5" customHeight="1" x14ac:dyDescent="0.35">
      <c r="A167" s="306"/>
      <c r="B167" s="304"/>
      <c r="C167" s="304"/>
      <c r="D167" s="422"/>
      <c r="E167" s="330"/>
      <c r="F167" s="330"/>
      <c r="G167" s="49" t="s">
        <v>205</v>
      </c>
      <c r="H167" s="49" t="s">
        <v>251</v>
      </c>
      <c r="I167" s="49" t="s">
        <v>252</v>
      </c>
      <c r="J167" s="49">
        <v>1</v>
      </c>
      <c r="K167" s="49">
        <v>5</v>
      </c>
      <c r="L167" s="45">
        <f t="shared" si="6"/>
        <v>5</v>
      </c>
      <c r="M167" s="45">
        <v>35</v>
      </c>
      <c r="N167" s="45">
        <f t="shared" si="7"/>
        <v>175</v>
      </c>
      <c r="O167" s="49">
        <v>0</v>
      </c>
      <c r="P167" s="45">
        <f t="shared" si="8"/>
        <v>175</v>
      </c>
      <c r="Q167" s="49">
        <v>150</v>
      </c>
      <c r="R167" s="49"/>
      <c r="S167" s="49"/>
    </row>
    <row r="168" spans="1:19" x14ac:dyDescent="0.35">
      <c r="A168" s="306"/>
      <c r="B168" s="304"/>
      <c r="C168" s="304"/>
      <c r="D168" s="422"/>
      <c r="E168" s="329" t="s">
        <v>23</v>
      </c>
      <c r="F168" s="329" t="s">
        <v>199</v>
      </c>
      <c r="G168" s="49" t="s">
        <v>205</v>
      </c>
      <c r="H168" s="49" t="s">
        <v>251</v>
      </c>
      <c r="I168" s="49" t="s">
        <v>252</v>
      </c>
      <c r="J168" s="49">
        <v>6</v>
      </c>
      <c r="K168" s="49">
        <v>11</v>
      </c>
      <c r="L168" s="45">
        <f t="shared" si="6"/>
        <v>6</v>
      </c>
      <c r="M168" s="45">
        <v>35</v>
      </c>
      <c r="N168" s="45">
        <f t="shared" si="7"/>
        <v>210</v>
      </c>
      <c r="O168" s="49">
        <v>0</v>
      </c>
      <c r="P168" s="45">
        <f t="shared" si="8"/>
        <v>210</v>
      </c>
      <c r="Q168" s="49">
        <v>200</v>
      </c>
      <c r="R168" s="49"/>
      <c r="S168" s="49"/>
    </row>
    <row r="169" spans="1:19" x14ac:dyDescent="0.35">
      <c r="A169" s="306"/>
      <c r="B169" s="304"/>
      <c r="C169" s="304"/>
      <c r="D169" s="422"/>
      <c r="E169" s="330"/>
      <c r="F169" s="330"/>
      <c r="G169" s="49" t="s">
        <v>250</v>
      </c>
      <c r="H169" s="49" t="s">
        <v>203</v>
      </c>
      <c r="I169" s="49" t="s">
        <v>252</v>
      </c>
      <c r="J169" s="49">
        <v>5</v>
      </c>
      <c r="K169" s="49">
        <v>8</v>
      </c>
      <c r="L169" s="45">
        <f t="shared" si="6"/>
        <v>4</v>
      </c>
      <c r="M169" s="45">
        <v>35</v>
      </c>
      <c r="N169" s="45">
        <f t="shared" si="7"/>
        <v>140</v>
      </c>
      <c r="O169" s="49">
        <v>35</v>
      </c>
      <c r="P169" s="45">
        <f t="shared" si="8"/>
        <v>175</v>
      </c>
      <c r="Q169" s="49">
        <v>160</v>
      </c>
      <c r="R169" s="49"/>
      <c r="S169" s="49"/>
    </row>
    <row r="170" spans="1:19" x14ac:dyDescent="0.35">
      <c r="A170" s="306"/>
      <c r="B170" s="304"/>
      <c r="C170" s="304"/>
      <c r="D170" s="422"/>
      <c r="E170" s="329" t="s">
        <v>24</v>
      </c>
      <c r="F170" s="329" t="s">
        <v>200</v>
      </c>
      <c r="G170" s="49" t="s">
        <v>250</v>
      </c>
      <c r="H170" s="49" t="s">
        <v>203</v>
      </c>
      <c r="I170" s="49" t="s">
        <v>252</v>
      </c>
      <c r="J170" s="49">
        <v>1</v>
      </c>
      <c r="K170" s="49">
        <v>4</v>
      </c>
      <c r="L170" s="45">
        <f t="shared" si="6"/>
        <v>4</v>
      </c>
      <c r="M170" s="45">
        <v>35</v>
      </c>
      <c r="N170" s="45">
        <f t="shared" si="7"/>
        <v>140</v>
      </c>
      <c r="O170" s="49">
        <v>0</v>
      </c>
      <c r="P170" s="45">
        <f t="shared" si="8"/>
        <v>140</v>
      </c>
      <c r="Q170" s="49">
        <v>160</v>
      </c>
      <c r="R170" s="49"/>
      <c r="S170" s="49"/>
    </row>
    <row r="171" spans="1:19" x14ac:dyDescent="0.35">
      <c r="A171" s="306"/>
      <c r="B171" s="304"/>
      <c r="C171" s="304"/>
      <c r="D171" s="422"/>
      <c r="E171" s="330"/>
      <c r="F171" s="330"/>
      <c r="G171" s="49" t="s">
        <v>205</v>
      </c>
      <c r="H171" s="49" t="s">
        <v>251</v>
      </c>
      <c r="I171" s="49" t="s">
        <v>252</v>
      </c>
      <c r="J171" s="49">
        <v>1</v>
      </c>
      <c r="K171" s="49">
        <v>5</v>
      </c>
      <c r="L171" s="45">
        <f t="shared" si="6"/>
        <v>5</v>
      </c>
      <c r="M171" s="45">
        <v>35</v>
      </c>
      <c r="N171" s="45">
        <f t="shared" si="7"/>
        <v>175</v>
      </c>
      <c r="O171" s="49">
        <v>50</v>
      </c>
      <c r="P171" s="45">
        <f t="shared" si="8"/>
        <v>225</v>
      </c>
      <c r="Q171" s="49"/>
      <c r="R171" s="49"/>
      <c r="S171" s="49">
        <v>205</v>
      </c>
    </row>
    <row r="172" spans="1:19" x14ac:dyDescent="0.35">
      <c r="A172" s="306"/>
      <c r="B172" s="304"/>
      <c r="C172" s="304"/>
      <c r="D172" s="422"/>
      <c r="E172" s="329" t="s">
        <v>24</v>
      </c>
      <c r="F172" s="329" t="s">
        <v>201</v>
      </c>
      <c r="G172" s="49" t="s">
        <v>205</v>
      </c>
      <c r="H172" s="49" t="s">
        <v>251</v>
      </c>
      <c r="I172" s="49" t="s">
        <v>252</v>
      </c>
      <c r="J172" s="49">
        <v>6</v>
      </c>
      <c r="K172" s="49">
        <v>11</v>
      </c>
      <c r="L172" s="45">
        <f t="shared" si="6"/>
        <v>6</v>
      </c>
      <c r="M172" s="45">
        <v>35</v>
      </c>
      <c r="N172" s="45">
        <f t="shared" si="7"/>
        <v>210</v>
      </c>
      <c r="O172" s="49">
        <v>40</v>
      </c>
      <c r="P172" s="45">
        <f t="shared" si="8"/>
        <v>250</v>
      </c>
      <c r="Q172" s="49">
        <v>240</v>
      </c>
      <c r="R172" s="49"/>
      <c r="S172" s="49"/>
    </row>
    <row r="173" spans="1:19" x14ac:dyDescent="0.35">
      <c r="A173" s="330"/>
      <c r="B173" s="425"/>
      <c r="C173" s="425"/>
      <c r="D173" s="342"/>
      <c r="E173" s="330"/>
      <c r="F173" s="330"/>
      <c r="G173" s="49" t="s">
        <v>250</v>
      </c>
      <c r="H173" s="49" t="s">
        <v>203</v>
      </c>
      <c r="I173" s="49" t="s">
        <v>252</v>
      </c>
      <c r="J173" s="49">
        <v>5</v>
      </c>
      <c r="K173" s="49">
        <v>8</v>
      </c>
      <c r="L173" s="45">
        <f t="shared" si="6"/>
        <v>4</v>
      </c>
      <c r="M173" s="45">
        <v>35</v>
      </c>
      <c r="N173" s="45">
        <f t="shared" si="7"/>
        <v>140</v>
      </c>
      <c r="O173" s="49">
        <v>40</v>
      </c>
      <c r="P173" s="45">
        <f t="shared" si="8"/>
        <v>180</v>
      </c>
      <c r="Q173" s="49">
        <v>185</v>
      </c>
      <c r="R173" s="49"/>
      <c r="S173" s="49"/>
    </row>
    <row r="174" spans="1:19" x14ac:dyDescent="0.35">
      <c r="A174" s="329">
        <v>40</v>
      </c>
      <c r="B174" s="424">
        <v>207730</v>
      </c>
      <c r="C174" s="424">
        <v>208400</v>
      </c>
      <c r="D174" s="341" t="s">
        <v>257</v>
      </c>
      <c r="E174" s="329" t="s">
        <v>23</v>
      </c>
      <c r="F174" s="329" t="s">
        <v>198</v>
      </c>
      <c r="G174" s="49" t="s">
        <v>205</v>
      </c>
      <c r="H174" s="49" t="s">
        <v>206</v>
      </c>
      <c r="I174" s="49" t="s">
        <v>248</v>
      </c>
      <c r="J174" s="49">
        <v>1</v>
      </c>
      <c r="K174" s="49">
        <v>5</v>
      </c>
      <c r="L174" s="45">
        <f t="shared" si="6"/>
        <v>5</v>
      </c>
      <c r="M174" s="45">
        <v>35</v>
      </c>
      <c r="N174" s="45">
        <f t="shared" si="7"/>
        <v>175</v>
      </c>
      <c r="O174" s="49">
        <v>120</v>
      </c>
      <c r="P174" s="45">
        <f t="shared" si="8"/>
        <v>295</v>
      </c>
      <c r="Q174" s="49"/>
      <c r="R174" s="49"/>
      <c r="S174" s="49">
        <v>295</v>
      </c>
    </row>
    <row r="175" spans="1:19" x14ac:dyDescent="0.35">
      <c r="A175" s="306"/>
      <c r="B175" s="304"/>
      <c r="C175" s="304"/>
      <c r="D175" s="422"/>
      <c r="E175" s="306"/>
      <c r="F175" s="306"/>
      <c r="G175" s="49" t="s">
        <v>250</v>
      </c>
      <c r="H175" s="49" t="s">
        <v>203</v>
      </c>
      <c r="I175" s="49" t="s">
        <v>252</v>
      </c>
      <c r="J175" s="49">
        <v>4</v>
      </c>
      <c r="K175" s="49">
        <v>6</v>
      </c>
      <c r="L175" s="45">
        <f t="shared" si="6"/>
        <v>3</v>
      </c>
      <c r="M175" s="45">
        <v>35</v>
      </c>
      <c r="N175" s="45">
        <f t="shared" si="7"/>
        <v>105</v>
      </c>
      <c r="O175" s="49">
        <v>40</v>
      </c>
      <c r="P175" s="45">
        <f t="shared" si="8"/>
        <v>145</v>
      </c>
      <c r="Q175" s="49">
        <v>125</v>
      </c>
      <c r="R175" s="49"/>
      <c r="S175" s="49"/>
    </row>
    <row r="176" spans="1:19" x14ac:dyDescent="0.35">
      <c r="A176" s="306"/>
      <c r="B176" s="304"/>
      <c r="C176" s="304"/>
      <c r="D176" s="422"/>
      <c r="E176" s="330"/>
      <c r="F176" s="330"/>
      <c r="G176" s="49" t="s">
        <v>250</v>
      </c>
      <c r="H176" s="49" t="s">
        <v>203</v>
      </c>
      <c r="I176" s="49" t="s">
        <v>252</v>
      </c>
      <c r="J176" s="49">
        <v>4</v>
      </c>
      <c r="K176" s="49">
        <v>6</v>
      </c>
      <c r="L176" s="45">
        <f t="shared" si="6"/>
        <v>3</v>
      </c>
      <c r="M176" s="45">
        <v>35</v>
      </c>
      <c r="N176" s="45">
        <f t="shared" si="7"/>
        <v>105</v>
      </c>
      <c r="O176" s="49">
        <v>40</v>
      </c>
      <c r="P176" s="45">
        <f t="shared" si="8"/>
        <v>145</v>
      </c>
      <c r="Q176" s="49">
        <v>125</v>
      </c>
      <c r="R176" s="49"/>
      <c r="S176" s="49"/>
    </row>
    <row r="177" spans="1:19" x14ac:dyDescent="0.35">
      <c r="A177" s="306"/>
      <c r="B177" s="304"/>
      <c r="C177" s="304"/>
      <c r="D177" s="422"/>
      <c r="E177" s="329" t="s">
        <v>24</v>
      </c>
      <c r="F177" s="329" t="s">
        <v>199</v>
      </c>
      <c r="G177" s="49" t="s">
        <v>230</v>
      </c>
      <c r="H177" s="49" t="s">
        <v>203</v>
      </c>
      <c r="I177" s="49" t="s">
        <v>247</v>
      </c>
      <c r="J177" s="49">
        <v>1</v>
      </c>
      <c r="K177" s="49">
        <v>6</v>
      </c>
      <c r="L177" s="45">
        <f t="shared" si="6"/>
        <v>6</v>
      </c>
      <c r="M177" s="45">
        <v>35</v>
      </c>
      <c r="N177" s="45">
        <f t="shared" si="7"/>
        <v>210</v>
      </c>
      <c r="O177" s="49">
        <v>100</v>
      </c>
      <c r="P177" s="45">
        <f t="shared" si="8"/>
        <v>310</v>
      </c>
      <c r="Q177" s="49">
        <v>270</v>
      </c>
      <c r="R177" s="49"/>
      <c r="S177" s="49"/>
    </row>
    <row r="178" spans="1:19" x14ac:dyDescent="0.35">
      <c r="A178" s="306"/>
      <c r="B178" s="304"/>
      <c r="C178" s="304"/>
      <c r="D178" s="422"/>
      <c r="E178" s="306"/>
      <c r="F178" s="306"/>
      <c r="G178" s="49" t="s">
        <v>205</v>
      </c>
      <c r="H178" s="49" t="s">
        <v>206</v>
      </c>
      <c r="I178" s="49" t="s">
        <v>248</v>
      </c>
      <c r="J178" s="49">
        <v>1</v>
      </c>
      <c r="K178" s="49">
        <v>5</v>
      </c>
      <c r="L178" s="45">
        <f t="shared" si="6"/>
        <v>5</v>
      </c>
      <c r="M178" s="45">
        <v>35</v>
      </c>
      <c r="N178" s="45">
        <f t="shared" si="7"/>
        <v>175</v>
      </c>
      <c r="O178" s="49">
        <v>120</v>
      </c>
      <c r="P178" s="45">
        <f t="shared" si="8"/>
        <v>295</v>
      </c>
      <c r="Q178" s="49"/>
      <c r="R178" s="49"/>
      <c r="S178" s="49">
        <v>295</v>
      </c>
    </row>
    <row r="179" spans="1:19" x14ac:dyDescent="0.35">
      <c r="A179" s="306"/>
      <c r="B179" s="304"/>
      <c r="C179" s="304"/>
      <c r="D179" s="422"/>
      <c r="E179" s="306"/>
      <c r="F179" s="306"/>
      <c r="G179" s="49" t="s">
        <v>250</v>
      </c>
      <c r="H179" s="49" t="s">
        <v>203</v>
      </c>
      <c r="I179" s="49" t="s">
        <v>252</v>
      </c>
      <c r="J179" s="49">
        <v>4</v>
      </c>
      <c r="K179" s="49">
        <v>6</v>
      </c>
      <c r="L179" s="45">
        <f t="shared" si="6"/>
        <v>3</v>
      </c>
      <c r="M179" s="45">
        <v>35</v>
      </c>
      <c r="N179" s="45">
        <f t="shared" si="7"/>
        <v>105</v>
      </c>
      <c r="O179" s="49">
        <v>40</v>
      </c>
      <c r="P179" s="45">
        <f t="shared" si="8"/>
        <v>145</v>
      </c>
      <c r="Q179" s="49">
        <v>125</v>
      </c>
      <c r="R179" s="49"/>
      <c r="S179" s="49"/>
    </row>
    <row r="180" spans="1:19" x14ac:dyDescent="0.35">
      <c r="A180" s="330"/>
      <c r="B180" s="425"/>
      <c r="C180" s="425"/>
      <c r="D180" s="342"/>
      <c r="E180" s="330"/>
      <c r="F180" s="330"/>
      <c r="G180" s="49" t="s">
        <v>250</v>
      </c>
      <c r="H180" s="49" t="s">
        <v>203</v>
      </c>
      <c r="I180" s="49" t="s">
        <v>252</v>
      </c>
      <c r="J180" s="49">
        <v>4</v>
      </c>
      <c r="K180" s="49">
        <v>6</v>
      </c>
      <c r="L180" s="45">
        <f t="shared" si="6"/>
        <v>3</v>
      </c>
      <c r="M180" s="45">
        <v>35</v>
      </c>
      <c r="N180" s="45">
        <f t="shared" si="7"/>
        <v>105</v>
      </c>
      <c r="O180" s="49">
        <v>40</v>
      </c>
      <c r="P180" s="45">
        <f t="shared" si="8"/>
        <v>145</v>
      </c>
      <c r="Q180" s="49">
        <v>125</v>
      </c>
      <c r="R180" s="49"/>
      <c r="S180" s="49"/>
    </row>
    <row r="181" spans="1:19" x14ac:dyDescent="0.35">
      <c r="A181" s="329">
        <v>41</v>
      </c>
      <c r="B181" s="424" t="s">
        <v>241</v>
      </c>
      <c r="C181" s="424" t="s">
        <v>243</v>
      </c>
      <c r="D181" s="341" t="s">
        <v>242</v>
      </c>
      <c r="E181" s="49" t="s">
        <v>23</v>
      </c>
      <c r="F181" s="49" t="s">
        <v>198</v>
      </c>
      <c r="G181" s="49" t="s">
        <v>230</v>
      </c>
      <c r="H181" s="49" t="s">
        <v>203</v>
      </c>
      <c r="I181" s="49" t="s">
        <v>252</v>
      </c>
      <c r="J181" s="49">
        <v>1</v>
      </c>
      <c r="K181" s="49">
        <v>6</v>
      </c>
      <c r="L181" s="45">
        <f t="shared" si="6"/>
        <v>6</v>
      </c>
      <c r="M181" s="45">
        <v>35</v>
      </c>
      <c r="N181" s="45">
        <f t="shared" si="7"/>
        <v>210</v>
      </c>
      <c r="O181" s="49">
        <v>180</v>
      </c>
      <c r="P181" s="45">
        <f t="shared" si="8"/>
        <v>390</v>
      </c>
      <c r="Q181" s="49">
        <v>340</v>
      </c>
      <c r="R181" s="49"/>
      <c r="S181" s="49"/>
    </row>
    <row r="182" spans="1:19" x14ac:dyDescent="0.35">
      <c r="A182" s="330"/>
      <c r="B182" s="425"/>
      <c r="C182" s="425"/>
      <c r="D182" s="342"/>
      <c r="E182" s="49" t="s">
        <v>24</v>
      </c>
      <c r="F182" s="49" t="s">
        <v>199</v>
      </c>
      <c r="G182" s="49" t="s">
        <v>230</v>
      </c>
      <c r="H182" s="49" t="s">
        <v>203</v>
      </c>
      <c r="I182" s="49" t="s">
        <v>252</v>
      </c>
      <c r="J182" s="49">
        <v>1</v>
      </c>
      <c r="K182" s="49">
        <v>6</v>
      </c>
      <c r="L182" s="45">
        <f t="shared" si="6"/>
        <v>6</v>
      </c>
      <c r="M182" s="45">
        <v>35</v>
      </c>
      <c r="N182" s="45">
        <f t="shared" si="7"/>
        <v>210</v>
      </c>
      <c r="O182" s="49">
        <v>165</v>
      </c>
      <c r="P182" s="45">
        <f t="shared" si="8"/>
        <v>375</v>
      </c>
      <c r="Q182" s="49">
        <v>320</v>
      </c>
      <c r="R182" s="49"/>
      <c r="S182" s="49"/>
    </row>
    <row r="183" spans="1:19" x14ac:dyDescent="0.35">
      <c r="A183" s="329">
        <v>42</v>
      </c>
      <c r="B183" s="424" t="s">
        <v>244</v>
      </c>
      <c r="C183" s="424">
        <v>191500</v>
      </c>
      <c r="D183" s="341" t="s">
        <v>242</v>
      </c>
      <c r="E183" s="49" t="s">
        <v>23</v>
      </c>
      <c r="F183" s="49" t="s">
        <v>198</v>
      </c>
      <c r="G183" s="49" t="s">
        <v>230</v>
      </c>
      <c r="H183" s="49" t="s">
        <v>203</v>
      </c>
      <c r="I183" s="49" t="s">
        <v>252</v>
      </c>
      <c r="J183" s="49">
        <v>1</v>
      </c>
      <c r="K183" s="49">
        <v>6</v>
      </c>
      <c r="L183" s="45">
        <f t="shared" si="6"/>
        <v>6</v>
      </c>
      <c r="M183" s="45">
        <v>35</v>
      </c>
      <c r="N183" s="45">
        <f t="shared" si="7"/>
        <v>210</v>
      </c>
      <c r="O183" s="49">
        <v>180</v>
      </c>
      <c r="P183" s="45">
        <f t="shared" si="8"/>
        <v>390</v>
      </c>
      <c r="Q183" s="49">
        <v>320</v>
      </c>
      <c r="R183" s="49"/>
      <c r="S183" s="49"/>
    </row>
    <row r="184" spans="1:19" x14ac:dyDescent="0.35">
      <c r="A184" s="330"/>
      <c r="B184" s="425"/>
      <c r="C184" s="425"/>
      <c r="D184" s="342"/>
      <c r="E184" s="49" t="s">
        <v>24</v>
      </c>
      <c r="F184" s="49" t="s">
        <v>199</v>
      </c>
      <c r="G184" s="49" t="s">
        <v>230</v>
      </c>
      <c r="H184" s="49" t="s">
        <v>203</v>
      </c>
      <c r="I184" s="49" t="s">
        <v>252</v>
      </c>
      <c r="J184" s="49">
        <v>1</v>
      </c>
      <c r="K184" s="49">
        <v>6</v>
      </c>
      <c r="L184" s="45">
        <f t="shared" si="6"/>
        <v>6</v>
      </c>
      <c r="M184" s="45">
        <v>35</v>
      </c>
      <c r="N184" s="45">
        <f t="shared" si="7"/>
        <v>210</v>
      </c>
      <c r="O184" s="49">
        <v>140</v>
      </c>
      <c r="P184" s="45">
        <f t="shared" si="8"/>
        <v>350</v>
      </c>
      <c r="Q184" s="49">
        <v>320</v>
      </c>
      <c r="R184" s="49"/>
      <c r="S184" s="49"/>
    </row>
    <row r="185" spans="1:19" x14ac:dyDescent="0.35">
      <c r="A185" s="329">
        <v>43</v>
      </c>
      <c r="B185" s="424" t="s">
        <v>245</v>
      </c>
      <c r="C185" s="424" t="s">
        <v>246</v>
      </c>
      <c r="D185" s="341" t="s">
        <v>242</v>
      </c>
      <c r="E185" s="49" t="s">
        <v>24</v>
      </c>
      <c r="F185" s="49" t="s">
        <v>198</v>
      </c>
      <c r="G185" s="49" t="s">
        <v>230</v>
      </c>
      <c r="H185" s="49" t="s">
        <v>203</v>
      </c>
      <c r="I185" s="49" t="s">
        <v>252</v>
      </c>
      <c r="J185" s="49">
        <v>1</v>
      </c>
      <c r="K185" s="49">
        <v>6</v>
      </c>
      <c r="L185" s="45">
        <f t="shared" si="6"/>
        <v>6</v>
      </c>
      <c r="M185" s="45">
        <v>35</v>
      </c>
      <c r="N185" s="45">
        <f t="shared" si="7"/>
        <v>210</v>
      </c>
      <c r="O185" s="49">
        <v>180</v>
      </c>
      <c r="P185" s="45">
        <f t="shared" si="8"/>
        <v>390</v>
      </c>
      <c r="Q185" s="49">
        <v>380</v>
      </c>
      <c r="R185" s="49"/>
      <c r="S185" s="49"/>
    </row>
    <row r="186" spans="1:19" ht="16" thickBot="1" x14ac:dyDescent="0.4">
      <c r="A186" s="330"/>
      <c r="B186" s="425"/>
      <c r="C186" s="425"/>
      <c r="D186" s="342"/>
      <c r="E186" s="49" t="s">
        <v>23</v>
      </c>
      <c r="F186" s="49" t="s">
        <v>199</v>
      </c>
      <c r="G186" s="49" t="s">
        <v>230</v>
      </c>
      <c r="H186" s="49" t="s">
        <v>203</v>
      </c>
      <c r="I186" s="49" t="s">
        <v>252</v>
      </c>
      <c r="J186" s="49">
        <v>1</v>
      </c>
      <c r="K186" s="49">
        <v>6</v>
      </c>
      <c r="L186" s="45">
        <f t="shared" si="6"/>
        <v>6</v>
      </c>
      <c r="M186" s="45">
        <v>35</v>
      </c>
      <c r="N186" s="45">
        <f t="shared" si="7"/>
        <v>210</v>
      </c>
      <c r="O186" s="49">
        <v>220</v>
      </c>
      <c r="P186" s="67">
        <f t="shared" si="8"/>
        <v>430</v>
      </c>
      <c r="Q186" s="68">
        <v>320</v>
      </c>
      <c r="R186" s="68"/>
      <c r="S186" s="68"/>
    </row>
    <row r="187" spans="1:19" ht="16" thickBot="1" x14ac:dyDescent="0.4">
      <c r="P187" s="35">
        <f>SUM(P4:P186)</f>
        <v>63031</v>
      </c>
      <c r="Q187" s="36">
        <f t="shared" ref="Q187:S187" si="9">SUM(Q4:Q186)</f>
        <v>19340</v>
      </c>
      <c r="R187" s="36">
        <f t="shared" si="9"/>
        <v>24125</v>
      </c>
      <c r="S187" s="37">
        <f t="shared" si="9"/>
        <v>14990</v>
      </c>
    </row>
    <row r="189" spans="1:19" ht="16" thickBot="1" x14ac:dyDescent="0.4">
      <c r="I189" s="75" t="s">
        <v>338</v>
      </c>
      <c r="J189" s="60"/>
      <c r="K189" s="60"/>
      <c r="L189" s="60"/>
      <c r="M189" s="60"/>
      <c r="N189" s="60"/>
    </row>
    <row r="190" spans="1:19" ht="16" thickBot="1" x14ac:dyDescent="0.4">
      <c r="G190" s="76" t="s">
        <v>304</v>
      </c>
      <c r="H190" s="77"/>
      <c r="I190" s="78" t="s">
        <v>260</v>
      </c>
      <c r="J190" s="36"/>
      <c r="K190" s="36"/>
      <c r="L190" s="79" t="s">
        <v>259</v>
      </c>
      <c r="M190" s="36"/>
      <c r="N190" s="80" t="s">
        <v>261</v>
      </c>
    </row>
    <row r="191" spans="1:19" x14ac:dyDescent="0.35">
      <c r="G191" s="81" t="s">
        <v>252</v>
      </c>
      <c r="I191" s="82">
        <f>SUMIF($I$4:$I$186,G191,$P$4:$P$186)</f>
        <v>11240</v>
      </c>
      <c r="L191" s="45">
        <v>11420</v>
      </c>
      <c r="N191" s="46">
        <f t="shared" ref="N191:N196" si="10">L191-I191</f>
        <v>180</v>
      </c>
    </row>
    <row r="192" spans="1:19" x14ac:dyDescent="0.35">
      <c r="G192" s="81" t="s">
        <v>248</v>
      </c>
      <c r="I192" s="82">
        <f t="shared" ref="I192:I196" si="11">SUMIF($I$4:$I$186,G192,$P$4:$P$186)</f>
        <v>11524</v>
      </c>
      <c r="L192" s="49">
        <v>11525</v>
      </c>
      <c r="N192" s="50">
        <f t="shared" si="10"/>
        <v>1</v>
      </c>
    </row>
    <row r="193" spans="7:14" x14ac:dyDescent="0.35">
      <c r="G193" s="81" t="s">
        <v>247</v>
      </c>
      <c r="I193" s="82">
        <f t="shared" si="11"/>
        <v>13325</v>
      </c>
      <c r="L193" s="49">
        <v>13310</v>
      </c>
      <c r="N193" s="50">
        <f t="shared" si="10"/>
        <v>-15</v>
      </c>
    </row>
    <row r="194" spans="7:14" x14ac:dyDescent="0.35">
      <c r="G194" s="81" t="s">
        <v>258</v>
      </c>
      <c r="I194" s="82">
        <f t="shared" si="11"/>
        <v>15206</v>
      </c>
      <c r="L194" s="49">
        <v>15305</v>
      </c>
      <c r="N194" s="50">
        <f t="shared" si="10"/>
        <v>99</v>
      </c>
    </row>
    <row r="195" spans="7:14" x14ac:dyDescent="0.35">
      <c r="G195" s="81" t="s">
        <v>249</v>
      </c>
      <c r="I195" s="82">
        <f t="shared" si="11"/>
        <v>9546</v>
      </c>
      <c r="L195" s="49">
        <v>9635</v>
      </c>
      <c r="N195" s="50">
        <f t="shared" si="10"/>
        <v>89</v>
      </c>
    </row>
    <row r="196" spans="7:14" ht="16" thickBot="1" x14ac:dyDescent="0.4">
      <c r="G196" s="78" t="s">
        <v>255</v>
      </c>
      <c r="H196" s="74"/>
      <c r="I196" s="82">
        <f t="shared" si="11"/>
        <v>2190</v>
      </c>
      <c r="J196" s="74"/>
      <c r="K196" s="74"/>
      <c r="L196" s="73">
        <v>2190</v>
      </c>
      <c r="M196" s="74"/>
      <c r="N196" s="83">
        <f t="shared" si="10"/>
        <v>0</v>
      </c>
    </row>
    <row r="197" spans="7:14" x14ac:dyDescent="0.35">
      <c r="G197" s="60"/>
      <c r="I197" s="32">
        <f>SUM(I191:I196)</f>
        <v>63031</v>
      </c>
    </row>
    <row r="198" spans="7:14" x14ac:dyDescent="0.35">
      <c r="G198" s="60"/>
    </row>
    <row r="199" spans="7:14" x14ac:dyDescent="0.35">
      <c r="G199" s="60"/>
    </row>
  </sheetData>
  <mergeCells count="292">
    <mergeCell ref="A185:A186"/>
    <mergeCell ref="B185:B186"/>
    <mergeCell ref="C185:C186"/>
    <mergeCell ref="D185:D186"/>
    <mergeCell ref="A181:A182"/>
    <mergeCell ref="B181:B182"/>
    <mergeCell ref="C181:C182"/>
    <mergeCell ref="D181:D182"/>
    <mergeCell ref="A183:A184"/>
    <mergeCell ref="B183:B184"/>
    <mergeCell ref="C183:C184"/>
    <mergeCell ref="D183:D184"/>
    <mergeCell ref="E172:E173"/>
    <mergeCell ref="F172:F173"/>
    <mergeCell ref="A174:A180"/>
    <mergeCell ref="B174:B180"/>
    <mergeCell ref="C174:C180"/>
    <mergeCell ref="D174:D180"/>
    <mergeCell ref="E174:E176"/>
    <mergeCell ref="F174:F176"/>
    <mergeCell ref="E177:E180"/>
    <mergeCell ref="F177:F180"/>
    <mergeCell ref="A166:A173"/>
    <mergeCell ref="B166:B173"/>
    <mergeCell ref="C166:C173"/>
    <mergeCell ref="D166:D173"/>
    <mergeCell ref="E166:E167"/>
    <mergeCell ref="F166:F167"/>
    <mergeCell ref="E168:E169"/>
    <mergeCell ref="F168:F169"/>
    <mergeCell ref="E170:E171"/>
    <mergeCell ref="F170:F171"/>
    <mergeCell ref="A163:A165"/>
    <mergeCell ref="B163:B165"/>
    <mergeCell ref="C163:C165"/>
    <mergeCell ref="D163:D165"/>
    <mergeCell ref="E163:E165"/>
    <mergeCell ref="F163:F164"/>
    <mergeCell ref="A159:A162"/>
    <mergeCell ref="B159:B162"/>
    <mergeCell ref="C159:C162"/>
    <mergeCell ref="D159:D162"/>
    <mergeCell ref="E159:E162"/>
    <mergeCell ref="F159:F161"/>
    <mergeCell ref="E149:E153"/>
    <mergeCell ref="F150:F152"/>
    <mergeCell ref="A154:A158"/>
    <mergeCell ref="B154:B158"/>
    <mergeCell ref="C154:C158"/>
    <mergeCell ref="D154:D158"/>
    <mergeCell ref="E154:E158"/>
    <mergeCell ref="F155:F157"/>
    <mergeCell ref="A145:A148"/>
    <mergeCell ref="B145:B148"/>
    <mergeCell ref="C145:C148"/>
    <mergeCell ref="D145:D148"/>
    <mergeCell ref="A149:A153"/>
    <mergeCell ref="B149:B153"/>
    <mergeCell ref="C149:C153"/>
    <mergeCell ref="D149:D153"/>
    <mergeCell ref="A142:A144"/>
    <mergeCell ref="B142:B144"/>
    <mergeCell ref="C142:C144"/>
    <mergeCell ref="D142:D144"/>
    <mergeCell ref="E142:E144"/>
    <mergeCell ref="F142:F143"/>
    <mergeCell ref="A138:A141"/>
    <mergeCell ref="B138:B141"/>
    <mergeCell ref="C138:C141"/>
    <mergeCell ref="D138:D141"/>
    <mergeCell ref="E138:E141"/>
    <mergeCell ref="F138:F140"/>
    <mergeCell ref="A133:A137"/>
    <mergeCell ref="B133:B137"/>
    <mergeCell ref="C133:C137"/>
    <mergeCell ref="D133:D137"/>
    <mergeCell ref="E133:E137"/>
    <mergeCell ref="F133:F136"/>
    <mergeCell ref="A129:A132"/>
    <mergeCell ref="B129:B132"/>
    <mergeCell ref="C129:C132"/>
    <mergeCell ref="D129:D132"/>
    <mergeCell ref="E129:E132"/>
    <mergeCell ref="F130:F132"/>
    <mergeCell ref="A121:A128"/>
    <mergeCell ref="B121:B128"/>
    <mergeCell ref="C121:C128"/>
    <mergeCell ref="D121:D128"/>
    <mergeCell ref="E121:E128"/>
    <mergeCell ref="F121:F124"/>
    <mergeCell ref="F125:F128"/>
    <mergeCell ref="A118:A120"/>
    <mergeCell ref="B118:B120"/>
    <mergeCell ref="C118:C120"/>
    <mergeCell ref="D118:D120"/>
    <mergeCell ref="E118:E120"/>
    <mergeCell ref="F119:F120"/>
    <mergeCell ref="A113:A117"/>
    <mergeCell ref="B113:B117"/>
    <mergeCell ref="C113:C117"/>
    <mergeCell ref="D113:D117"/>
    <mergeCell ref="E113:E117"/>
    <mergeCell ref="F113:F115"/>
    <mergeCell ref="F116:F117"/>
    <mergeCell ref="A111:A112"/>
    <mergeCell ref="B111:B112"/>
    <mergeCell ref="C111:C112"/>
    <mergeCell ref="D111:D112"/>
    <mergeCell ref="E111:E112"/>
    <mergeCell ref="F111:F112"/>
    <mergeCell ref="A108:A110"/>
    <mergeCell ref="B108:B110"/>
    <mergeCell ref="C108:C110"/>
    <mergeCell ref="D108:D110"/>
    <mergeCell ref="E108:E110"/>
    <mergeCell ref="F108:F110"/>
    <mergeCell ref="A105:A107"/>
    <mergeCell ref="B105:B107"/>
    <mergeCell ref="C105:C107"/>
    <mergeCell ref="D105:D107"/>
    <mergeCell ref="E105:E107"/>
    <mergeCell ref="F106:F107"/>
    <mergeCell ref="A100:A104"/>
    <mergeCell ref="B100:B104"/>
    <mergeCell ref="C100:C104"/>
    <mergeCell ref="D100:D104"/>
    <mergeCell ref="E100:E104"/>
    <mergeCell ref="F100:F102"/>
    <mergeCell ref="F103:F104"/>
    <mergeCell ref="A95:A99"/>
    <mergeCell ref="B95:B99"/>
    <mergeCell ref="C95:C99"/>
    <mergeCell ref="D95:D99"/>
    <mergeCell ref="E95:E99"/>
    <mergeCell ref="F95:F96"/>
    <mergeCell ref="F97:F99"/>
    <mergeCell ref="A88:A94"/>
    <mergeCell ref="B88:B94"/>
    <mergeCell ref="C88:C94"/>
    <mergeCell ref="D88:D94"/>
    <mergeCell ref="E88:E94"/>
    <mergeCell ref="F88:F90"/>
    <mergeCell ref="F91:F94"/>
    <mergeCell ref="A86:A87"/>
    <mergeCell ref="B86:B87"/>
    <mergeCell ref="C86:C87"/>
    <mergeCell ref="D86:D87"/>
    <mergeCell ref="E86:E87"/>
    <mergeCell ref="F86:F87"/>
    <mergeCell ref="A84:A85"/>
    <mergeCell ref="B84:B85"/>
    <mergeCell ref="C84:C85"/>
    <mergeCell ref="D84:D85"/>
    <mergeCell ref="E84:E85"/>
    <mergeCell ref="F84:F85"/>
    <mergeCell ref="F77:F79"/>
    <mergeCell ref="A81:A83"/>
    <mergeCell ref="B81:B83"/>
    <mergeCell ref="C81:C83"/>
    <mergeCell ref="D81:D83"/>
    <mergeCell ref="E81:E83"/>
    <mergeCell ref="F81:F83"/>
    <mergeCell ref="A75:A76"/>
    <mergeCell ref="B75:B76"/>
    <mergeCell ref="C75:C76"/>
    <mergeCell ref="D75:D76"/>
    <mergeCell ref="E75:E76"/>
    <mergeCell ref="A77:A80"/>
    <mergeCell ref="B77:B80"/>
    <mergeCell ref="C77:C80"/>
    <mergeCell ref="D77:D80"/>
    <mergeCell ref="E77:E80"/>
    <mergeCell ref="A71:A74"/>
    <mergeCell ref="B71:B74"/>
    <mergeCell ref="C71:C74"/>
    <mergeCell ref="D71:D74"/>
    <mergeCell ref="E71:E74"/>
    <mergeCell ref="F72:F74"/>
    <mergeCell ref="A65:A70"/>
    <mergeCell ref="B65:B70"/>
    <mergeCell ref="C65:C70"/>
    <mergeCell ref="D65:D70"/>
    <mergeCell ref="E65:E70"/>
    <mergeCell ref="F65:F67"/>
    <mergeCell ref="A62:A64"/>
    <mergeCell ref="B62:B64"/>
    <mergeCell ref="C62:C64"/>
    <mergeCell ref="D62:D64"/>
    <mergeCell ref="E62:E64"/>
    <mergeCell ref="F63:F64"/>
    <mergeCell ref="A58:A61"/>
    <mergeCell ref="B58:B61"/>
    <mergeCell ref="C58:C61"/>
    <mergeCell ref="D58:D61"/>
    <mergeCell ref="E58:E61"/>
    <mergeCell ref="F58:F59"/>
    <mergeCell ref="A54:A57"/>
    <mergeCell ref="B54:B57"/>
    <mergeCell ref="C54:C57"/>
    <mergeCell ref="D54:D57"/>
    <mergeCell ref="E54:E57"/>
    <mergeCell ref="F54:F55"/>
    <mergeCell ref="A50:A53"/>
    <mergeCell ref="B50:B53"/>
    <mergeCell ref="C50:C53"/>
    <mergeCell ref="D50:D53"/>
    <mergeCell ref="E50:E53"/>
    <mergeCell ref="F50:F51"/>
    <mergeCell ref="F42:F43"/>
    <mergeCell ref="F44:F45"/>
    <mergeCell ref="A46:A49"/>
    <mergeCell ref="B46:B49"/>
    <mergeCell ref="C46:C49"/>
    <mergeCell ref="D46:D49"/>
    <mergeCell ref="E46:E49"/>
    <mergeCell ref="F46:F47"/>
    <mergeCell ref="F48:F49"/>
    <mergeCell ref="A40:A41"/>
    <mergeCell ref="B40:B41"/>
    <mergeCell ref="C40:C41"/>
    <mergeCell ref="D40:D41"/>
    <mergeCell ref="E40:E41"/>
    <mergeCell ref="A42:A45"/>
    <mergeCell ref="B42:B45"/>
    <mergeCell ref="C42:C45"/>
    <mergeCell ref="D42:D45"/>
    <mergeCell ref="E42:E45"/>
    <mergeCell ref="A37:A39"/>
    <mergeCell ref="B37:B39"/>
    <mergeCell ref="C37:C39"/>
    <mergeCell ref="D37:D39"/>
    <mergeCell ref="E37:E39"/>
    <mergeCell ref="F38:F39"/>
    <mergeCell ref="A31:A36"/>
    <mergeCell ref="B31:B36"/>
    <mergeCell ref="C31:C36"/>
    <mergeCell ref="D31:D36"/>
    <mergeCell ref="E31:E36"/>
    <mergeCell ref="F31:F33"/>
    <mergeCell ref="F34:F36"/>
    <mergeCell ref="A25:A30"/>
    <mergeCell ref="B25:B30"/>
    <mergeCell ref="C25:C30"/>
    <mergeCell ref="D25:D30"/>
    <mergeCell ref="E25:E30"/>
    <mergeCell ref="F25:F27"/>
    <mergeCell ref="F28:F29"/>
    <mergeCell ref="A22:A24"/>
    <mergeCell ref="B22:B24"/>
    <mergeCell ref="C22:C24"/>
    <mergeCell ref="D22:D24"/>
    <mergeCell ref="E22:E24"/>
    <mergeCell ref="F23:F24"/>
    <mergeCell ref="A16:A21"/>
    <mergeCell ref="B16:B21"/>
    <mergeCell ref="C16:C21"/>
    <mergeCell ref="D16:D21"/>
    <mergeCell ref="E16:E21"/>
    <mergeCell ref="F16:F19"/>
    <mergeCell ref="F20:F21"/>
    <mergeCell ref="A10:A15"/>
    <mergeCell ref="B10:B15"/>
    <mergeCell ref="C10:C15"/>
    <mergeCell ref="D10:D15"/>
    <mergeCell ref="E10:E15"/>
    <mergeCell ref="F10:F11"/>
    <mergeCell ref="F13:F15"/>
    <mergeCell ref="A4:A9"/>
    <mergeCell ref="B4:B9"/>
    <mergeCell ref="C4:C9"/>
    <mergeCell ref="D4:D9"/>
    <mergeCell ref="E4:E9"/>
    <mergeCell ref="F4:F6"/>
    <mergeCell ref="F7:F9"/>
    <mergeCell ref="L2:L3"/>
    <mergeCell ref="M2:M3"/>
    <mergeCell ref="A1:S1"/>
    <mergeCell ref="A2:A3"/>
    <mergeCell ref="B2:C2"/>
    <mergeCell ref="D2:D3"/>
    <mergeCell ref="E2:E3"/>
    <mergeCell ref="F2:F3"/>
    <mergeCell ref="G2:G3"/>
    <mergeCell ref="H2:H3"/>
    <mergeCell ref="I2:I3"/>
    <mergeCell ref="J2:K2"/>
    <mergeCell ref="R2:R3"/>
    <mergeCell ref="S2:S3"/>
    <mergeCell ref="N2:N3"/>
    <mergeCell ref="O2:O3"/>
    <mergeCell ref="P2:P3"/>
    <mergeCell ref="Q2:Q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1077-A43C-4B1D-87A4-B4E576ED806D}">
  <dimension ref="A1:F127"/>
  <sheetViews>
    <sheetView tabSelected="1" workbookViewId="0">
      <pane ySplit="3" topLeftCell="A116" activePane="bottomLeft" state="frozen"/>
      <selection activeCell="F3" sqref="F3:F9"/>
      <selection pane="bottomLeft" activeCell="L123" sqref="L123"/>
    </sheetView>
  </sheetViews>
  <sheetFormatPr defaultColWidth="8.81640625" defaultRowHeight="15.5" x14ac:dyDescent="0.35"/>
  <cols>
    <col min="1" max="1" width="6.26953125" style="32" customWidth="1"/>
    <col min="2" max="2" width="11.7265625" style="32" bestFit="1" customWidth="1"/>
    <col min="3" max="3" width="9.90625" style="32" bestFit="1" customWidth="1"/>
    <col min="4" max="4" width="9.7265625" style="32" customWidth="1"/>
    <col min="5" max="5" width="12.453125" style="32" customWidth="1"/>
    <col min="6" max="6" width="27" style="32" customWidth="1"/>
    <col min="7" max="16384" width="8.81640625" style="32"/>
  </cols>
  <sheetData>
    <row r="1" spans="1:6" s="59" customFormat="1" ht="16" thickBot="1" x14ac:dyDescent="0.4">
      <c r="A1" s="307" t="s">
        <v>369</v>
      </c>
      <c r="B1" s="308"/>
      <c r="C1" s="308"/>
      <c r="D1" s="308"/>
      <c r="E1" s="308"/>
      <c r="F1" s="309"/>
    </row>
    <row r="2" spans="1:6" s="60" customFormat="1" ht="29.5" customHeight="1" x14ac:dyDescent="0.35">
      <c r="A2" s="310" t="s">
        <v>153</v>
      </c>
      <c r="B2" s="312" t="s">
        <v>197</v>
      </c>
      <c r="C2" s="313"/>
      <c r="D2" s="314" t="s">
        <v>193</v>
      </c>
      <c r="E2" s="314" t="s">
        <v>194</v>
      </c>
      <c r="F2" s="316" t="s">
        <v>353</v>
      </c>
    </row>
    <row r="3" spans="1:6" s="84" customFormat="1" ht="16" thickBot="1" x14ac:dyDescent="0.4">
      <c r="A3" s="311"/>
      <c r="B3" s="61" t="s">
        <v>20</v>
      </c>
      <c r="C3" s="61" t="s">
        <v>21</v>
      </c>
      <c r="D3" s="315"/>
      <c r="E3" s="315"/>
      <c r="F3" s="317"/>
    </row>
    <row r="4" spans="1:6" x14ac:dyDescent="0.35">
      <c r="A4" s="301">
        <v>1</v>
      </c>
      <c r="B4" s="303" t="s">
        <v>28</v>
      </c>
      <c r="C4" s="303">
        <v>173960</v>
      </c>
      <c r="D4" s="305" t="s">
        <v>24</v>
      </c>
      <c r="E4" s="85" t="s">
        <v>258</v>
      </c>
      <c r="F4" s="86">
        <v>30</v>
      </c>
    </row>
    <row r="5" spans="1:6" x14ac:dyDescent="0.35">
      <c r="A5" s="302"/>
      <c r="B5" s="304"/>
      <c r="C5" s="304"/>
      <c r="D5" s="306"/>
      <c r="E5" s="87" t="s">
        <v>247</v>
      </c>
      <c r="F5" s="88">
        <v>60</v>
      </c>
    </row>
    <row r="6" spans="1:6" x14ac:dyDescent="0.35">
      <c r="A6" s="302"/>
      <c r="B6" s="304"/>
      <c r="C6" s="304"/>
      <c r="D6" s="306"/>
      <c r="E6" s="87" t="s">
        <v>248</v>
      </c>
      <c r="F6" s="88">
        <v>30</v>
      </c>
    </row>
    <row r="7" spans="1:6" ht="16" thickBot="1" x14ac:dyDescent="0.4">
      <c r="A7" s="302"/>
      <c r="B7" s="304"/>
      <c r="C7" s="304"/>
      <c r="D7" s="306"/>
      <c r="E7" s="87" t="s">
        <v>252</v>
      </c>
      <c r="F7" s="88">
        <v>90</v>
      </c>
    </row>
    <row r="8" spans="1:6" x14ac:dyDescent="0.35">
      <c r="A8" s="301">
        <v>2</v>
      </c>
      <c r="B8" s="303" t="s">
        <v>28</v>
      </c>
      <c r="C8" s="303">
        <v>173960</v>
      </c>
      <c r="D8" s="305" t="s">
        <v>23</v>
      </c>
      <c r="E8" s="85" t="s">
        <v>258</v>
      </c>
      <c r="F8" s="86" t="s">
        <v>370</v>
      </c>
    </row>
    <row r="9" spans="1:6" x14ac:dyDescent="0.35">
      <c r="A9" s="302"/>
      <c r="B9" s="304"/>
      <c r="C9" s="304"/>
      <c r="D9" s="306"/>
      <c r="E9" s="87" t="s">
        <v>247</v>
      </c>
      <c r="F9" s="88">
        <v>30</v>
      </c>
    </row>
    <row r="10" spans="1:6" x14ac:dyDescent="0.35">
      <c r="A10" s="302"/>
      <c r="B10" s="304"/>
      <c r="C10" s="304"/>
      <c r="D10" s="306"/>
      <c r="E10" s="87" t="s">
        <v>248</v>
      </c>
      <c r="F10" s="88">
        <v>30</v>
      </c>
    </row>
    <row r="11" spans="1:6" ht="16" thickBot="1" x14ac:dyDescent="0.4">
      <c r="A11" s="302"/>
      <c r="B11" s="304"/>
      <c r="C11" s="304"/>
      <c r="D11" s="306"/>
      <c r="E11" s="89" t="s">
        <v>252</v>
      </c>
      <c r="F11" s="82">
        <v>60</v>
      </c>
    </row>
    <row r="12" spans="1:6" x14ac:dyDescent="0.35">
      <c r="A12" s="301">
        <v>3</v>
      </c>
      <c r="B12" s="303">
        <v>174765</v>
      </c>
      <c r="C12" s="303">
        <v>175930</v>
      </c>
      <c r="D12" s="305" t="s">
        <v>24</v>
      </c>
      <c r="E12" s="85" t="s">
        <v>258</v>
      </c>
      <c r="F12" s="86">
        <v>30</v>
      </c>
    </row>
    <row r="13" spans="1:6" x14ac:dyDescent="0.35">
      <c r="A13" s="302"/>
      <c r="B13" s="304"/>
      <c r="C13" s="304"/>
      <c r="D13" s="306"/>
      <c r="E13" s="87" t="s">
        <v>247</v>
      </c>
      <c r="F13" s="88">
        <v>35</v>
      </c>
    </row>
    <row r="14" spans="1:6" x14ac:dyDescent="0.35">
      <c r="A14" s="302"/>
      <c r="B14" s="304"/>
      <c r="C14" s="304"/>
      <c r="D14" s="306"/>
      <c r="E14" s="87" t="s">
        <v>248</v>
      </c>
      <c r="F14" s="88">
        <v>30</v>
      </c>
    </row>
    <row r="15" spans="1:6" ht="16" thickBot="1" x14ac:dyDescent="0.4">
      <c r="A15" s="318"/>
      <c r="B15" s="319"/>
      <c r="C15" s="319"/>
      <c r="D15" s="320"/>
      <c r="E15" s="90" t="s">
        <v>252</v>
      </c>
      <c r="F15" s="91">
        <v>70</v>
      </c>
    </row>
    <row r="16" spans="1:6" x14ac:dyDescent="0.35">
      <c r="A16" s="301">
        <v>4</v>
      </c>
      <c r="B16" s="303">
        <v>174765</v>
      </c>
      <c r="C16" s="303">
        <v>175930</v>
      </c>
      <c r="D16" s="305" t="s">
        <v>23</v>
      </c>
      <c r="E16" s="85" t="s">
        <v>258</v>
      </c>
      <c r="F16" s="86">
        <v>30</v>
      </c>
    </row>
    <row r="17" spans="1:6" x14ac:dyDescent="0.35">
      <c r="A17" s="302"/>
      <c r="B17" s="304"/>
      <c r="C17" s="304"/>
      <c r="D17" s="306"/>
      <c r="E17" s="87" t="s">
        <v>247</v>
      </c>
      <c r="F17" s="82">
        <v>35</v>
      </c>
    </row>
    <row r="18" spans="1:6" x14ac:dyDescent="0.35">
      <c r="A18" s="302"/>
      <c r="B18" s="304"/>
      <c r="C18" s="304"/>
      <c r="D18" s="306"/>
      <c r="E18" s="87" t="s">
        <v>248</v>
      </c>
      <c r="F18" s="92">
        <v>30</v>
      </c>
    </row>
    <row r="19" spans="1:6" ht="16" thickBot="1" x14ac:dyDescent="0.4">
      <c r="A19" s="302"/>
      <c r="B19" s="304"/>
      <c r="C19" s="304"/>
      <c r="D19" s="306"/>
      <c r="E19" s="89" t="s">
        <v>252</v>
      </c>
      <c r="F19" s="82">
        <v>65</v>
      </c>
    </row>
    <row r="20" spans="1:6" x14ac:dyDescent="0.35">
      <c r="A20" s="301">
        <v>5</v>
      </c>
      <c r="B20" s="303">
        <v>177110</v>
      </c>
      <c r="C20" s="303">
        <v>178630</v>
      </c>
      <c r="D20" s="305" t="s">
        <v>23</v>
      </c>
      <c r="E20" s="85" t="s">
        <v>258</v>
      </c>
      <c r="F20" s="86" t="s">
        <v>370</v>
      </c>
    </row>
    <row r="21" spans="1:6" x14ac:dyDescent="0.35">
      <c r="A21" s="302"/>
      <c r="B21" s="304"/>
      <c r="C21" s="304"/>
      <c r="D21" s="306"/>
      <c r="E21" s="87" t="s">
        <v>247</v>
      </c>
      <c r="F21" s="88">
        <v>30</v>
      </c>
    </row>
    <row r="22" spans="1:6" x14ac:dyDescent="0.35">
      <c r="A22" s="302"/>
      <c r="B22" s="304"/>
      <c r="C22" s="304"/>
      <c r="D22" s="306"/>
      <c r="E22" s="87" t="s">
        <v>248</v>
      </c>
      <c r="F22" s="88">
        <v>90</v>
      </c>
    </row>
    <row r="23" spans="1:6" ht="16" thickBot="1" x14ac:dyDescent="0.4">
      <c r="A23" s="318"/>
      <c r="B23" s="319"/>
      <c r="C23" s="319"/>
      <c r="D23" s="320"/>
      <c r="E23" s="90" t="s">
        <v>252</v>
      </c>
      <c r="F23" s="91">
        <v>90</v>
      </c>
    </row>
    <row r="24" spans="1:6" x14ac:dyDescent="0.35">
      <c r="A24" s="301">
        <v>6</v>
      </c>
      <c r="B24" s="303">
        <v>177110</v>
      </c>
      <c r="C24" s="303">
        <v>178630</v>
      </c>
      <c r="D24" s="305" t="s">
        <v>24</v>
      </c>
      <c r="E24" s="85" t="s">
        <v>258</v>
      </c>
      <c r="F24" s="86" t="s">
        <v>370</v>
      </c>
    </row>
    <row r="25" spans="1:6" x14ac:dyDescent="0.35">
      <c r="A25" s="302"/>
      <c r="B25" s="304"/>
      <c r="C25" s="304"/>
      <c r="D25" s="306"/>
      <c r="E25" s="87" t="s">
        <v>247</v>
      </c>
      <c r="F25" s="88">
        <v>140</v>
      </c>
    </row>
    <row r="26" spans="1:6" x14ac:dyDescent="0.35">
      <c r="A26" s="302"/>
      <c r="B26" s="304"/>
      <c r="C26" s="304"/>
      <c r="D26" s="306"/>
      <c r="E26" s="87" t="s">
        <v>248</v>
      </c>
      <c r="F26" s="88">
        <v>35</v>
      </c>
    </row>
    <row r="27" spans="1:6" ht="16" thickBot="1" x14ac:dyDescent="0.4">
      <c r="A27" s="318"/>
      <c r="B27" s="319"/>
      <c r="C27" s="319"/>
      <c r="D27" s="320"/>
      <c r="E27" s="90" t="s">
        <v>252</v>
      </c>
      <c r="F27" s="91">
        <v>90</v>
      </c>
    </row>
    <row r="28" spans="1:6" x14ac:dyDescent="0.35">
      <c r="A28" s="301">
        <v>7</v>
      </c>
      <c r="B28" s="303">
        <v>178630</v>
      </c>
      <c r="C28" s="303">
        <v>179600</v>
      </c>
      <c r="D28" s="305" t="s">
        <v>23</v>
      </c>
      <c r="E28" s="85" t="s">
        <v>247</v>
      </c>
      <c r="F28" s="86">
        <v>60</v>
      </c>
    </row>
    <row r="29" spans="1:6" x14ac:dyDescent="0.35">
      <c r="A29" s="302"/>
      <c r="B29" s="304"/>
      <c r="C29" s="304"/>
      <c r="D29" s="306"/>
      <c r="E29" s="87" t="s">
        <v>248</v>
      </c>
      <c r="F29" s="88">
        <v>65</v>
      </c>
    </row>
    <row r="30" spans="1:6" ht="16" thickBot="1" x14ac:dyDescent="0.4">
      <c r="A30" s="318"/>
      <c r="B30" s="319"/>
      <c r="C30" s="319"/>
      <c r="D30" s="320"/>
      <c r="E30" s="90" t="s">
        <v>252</v>
      </c>
      <c r="F30" s="91">
        <v>85</v>
      </c>
    </row>
    <row r="31" spans="1:6" x14ac:dyDescent="0.35">
      <c r="A31" s="301">
        <v>8</v>
      </c>
      <c r="B31" s="303">
        <v>178630</v>
      </c>
      <c r="C31" s="303">
        <v>179600</v>
      </c>
      <c r="D31" s="305" t="s">
        <v>24</v>
      </c>
      <c r="E31" s="85" t="s">
        <v>248</v>
      </c>
      <c r="F31" s="86">
        <v>65</v>
      </c>
    </row>
    <row r="32" spans="1:6" ht="16" thickBot="1" x14ac:dyDescent="0.4">
      <c r="A32" s="318"/>
      <c r="B32" s="319"/>
      <c r="C32" s="319"/>
      <c r="D32" s="320"/>
      <c r="E32" s="90" t="s">
        <v>252</v>
      </c>
      <c r="F32" s="91">
        <v>75</v>
      </c>
    </row>
    <row r="33" spans="1:6" x14ac:dyDescent="0.35">
      <c r="A33" s="301">
        <v>9</v>
      </c>
      <c r="B33" s="303">
        <v>179600</v>
      </c>
      <c r="C33" s="303">
        <v>180540</v>
      </c>
      <c r="D33" s="305" t="s">
        <v>24</v>
      </c>
      <c r="E33" s="85" t="s">
        <v>247</v>
      </c>
      <c r="F33" s="86">
        <v>65</v>
      </c>
    </row>
    <row r="34" spans="1:6" x14ac:dyDescent="0.35">
      <c r="A34" s="302"/>
      <c r="B34" s="304"/>
      <c r="C34" s="304"/>
      <c r="D34" s="306"/>
      <c r="E34" s="87" t="s">
        <v>248</v>
      </c>
      <c r="F34" s="88">
        <v>35</v>
      </c>
    </row>
    <row r="35" spans="1:6" ht="16" thickBot="1" x14ac:dyDescent="0.4">
      <c r="A35" s="318"/>
      <c r="B35" s="319"/>
      <c r="C35" s="319"/>
      <c r="D35" s="320"/>
      <c r="E35" s="90" t="s">
        <v>252</v>
      </c>
      <c r="F35" s="91">
        <v>35</v>
      </c>
    </row>
    <row r="36" spans="1:6" x14ac:dyDescent="0.35">
      <c r="A36" s="301">
        <v>10</v>
      </c>
      <c r="B36" s="303">
        <v>179600</v>
      </c>
      <c r="C36" s="303">
        <v>180540</v>
      </c>
      <c r="D36" s="305" t="s">
        <v>23</v>
      </c>
      <c r="E36" s="85" t="s">
        <v>247</v>
      </c>
      <c r="F36" s="86">
        <v>30</v>
      </c>
    </row>
    <row r="37" spans="1:6" x14ac:dyDescent="0.35">
      <c r="A37" s="302"/>
      <c r="B37" s="304"/>
      <c r="C37" s="304"/>
      <c r="D37" s="306"/>
      <c r="E37" s="87" t="s">
        <v>248</v>
      </c>
      <c r="F37" s="88">
        <v>45</v>
      </c>
    </row>
    <row r="38" spans="1:6" ht="16" thickBot="1" x14ac:dyDescent="0.4">
      <c r="A38" s="318"/>
      <c r="B38" s="319"/>
      <c r="C38" s="319"/>
      <c r="D38" s="320"/>
      <c r="E38" s="90" t="s">
        <v>252</v>
      </c>
      <c r="F38" s="91">
        <v>90</v>
      </c>
    </row>
    <row r="39" spans="1:6" x14ac:dyDescent="0.35">
      <c r="A39" s="306">
        <v>11</v>
      </c>
      <c r="B39" s="304">
        <v>181950</v>
      </c>
      <c r="C39" s="304">
        <v>182840</v>
      </c>
      <c r="D39" s="306" t="s">
        <v>23</v>
      </c>
      <c r="E39" s="87" t="s">
        <v>247</v>
      </c>
      <c r="F39" s="88">
        <v>55</v>
      </c>
    </row>
    <row r="40" spans="1:6" x14ac:dyDescent="0.35">
      <c r="A40" s="306"/>
      <c r="B40" s="304"/>
      <c r="C40" s="304"/>
      <c r="D40" s="306"/>
      <c r="E40" s="87" t="s">
        <v>248</v>
      </c>
      <c r="F40" s="88">
        <v>45</v>
      </c>
    </row>
    <row r="41" spans="1:6" ht="16" thickBot="1" x14ac:dyDescent="0.4">
      <c r="A41" s="306"/>
      <c r="B41" s="304"/>
      <c r="C41" s="304"/>
      <c r="D41" s="306"/>
      <c r="E41" s="89" t="s">
        <v>252</v>
      </c>
      <c r="F41" s="82">
        <v>90</v>
      </c>
    </row>
    <row r="42" spans="1:6" x14ac:dyDescent="0.35">
      <c r="A42" s="301">
        <v>12</v>
      </c>
      <c r="B42" s="303">
        <v>181950</v>
      </c>
      <c r="C42" s="303">
        <v>182840</v>
      </c>
      <c r="D42" s="305" t="s">
        <v>24</v>
      </c>
      <c r="E42" s="85" t="s">
        <v>247</v>
      </c>
      <c r="F42" s="86" t="s">
        <v>370</v>
      </c>
    </row>
    <row r="43" spans="1:6" x14ac:dyDescent="0.35">
      <c r="A43" s="302"/>
      <c r="B43" s="304"/>
      <c r="C43" s="304"/>
      <c r="D43" s="306"/>
      <c r="E43" s="87" t="s">
        <v>248</v>
      </c>
      <c r="F43" s="88">
        <v>45</v>
      </c>
    </row>
    <row r="44" spans="1:6" ht="16" thickBot="1" x14ac:dyDescent="0.4">
      <c r="A44" s="318"/>
      <c r="B44" s="319"/>
      <c r="C44" s="319"/>
      <c r="D44" s="320"/>
      <c r="E44" s="90" t="s">
        <v>252</v>
      </c>
      <c r="F44" s="91">
        <v>95</v>
      </c>
    </row>
    <row r="45" spans="1:6" x14ac:dyDescent="0.35">
      <c r="A45" s="306">
        <v>13</v>
      </c>
      <c r="B45" s="304">
        <v>182840</v>
      </c>
      <c r="C45" s="304">
        <v>184100</v>
      </c>
      <c r="D45" s="306" t="s">
        <v>23</v>
      </c>
      <c r="E45" s="87" t="s">
        <v>247</v>
      </c>
      <c r="F45" s="88">
        <v>35</v>
      </c>
    </row>
    <row r="46" spans="1:6" x14ac:dyDescent="0.35">
      <c r="A46" s="306"/>
      <c r="B46" s="304"/>
      <c r="C46" s="304"/>
      <c r="D46" s="306"/>
      <c r="E46" s="87" t="s">
        <v>248</v>
      </c>
      <c r="F46" s="88">
        <v>35</v>
      </c>
    </row>
    <row r="47" spans="1:6" ht="16" thickBot="1" x14ac:dyDescent="0.4">
      <c r="A47" s="306"/>
      <c r="B47" s="304"/>
      <c r="C47" s="304"/>
      <c r="D47" s="306"/>
      <c r="E47" s="89" t="s">
        <v>252</v>
      </c>
      <c r="F47" s="82">
        <v>65</v>
      </c>
    </row>
    <row r="48" spans="1:6" x14ac:dyDescent="0.35">
      <c r="A48" s="301">
        <v>14</v>
      </c>
      <c r="B48" s="303">
        <v>182840</v>
      </c>
      <c r="C48" s="303">
        <v>184100</v>
      </c>
      <c r="D48" s="305" t="s">
        <v>24</v>
      </c>
      <c r="E48" s="85" t="s">
        <v>247</v>
      </c>
      <c r="F48" s="86">
        <v>70</v>
      </c>
    </row>
    <row r="49" spans="1:6" x14ac:dyDescent="0.35">
      <c r="A49" s="302"/>
      <c r="B49" s="304"/>
      <c r="C49" s="304"/>
      <c r="D49" s="306"/>
      <c r="E49" s="87" t="s">
        <v>248</v>
      </c>
      <c r="F49" s="88">
        <v>70</v>
      </c>
    </row>
    <row r="50" spans="1:6" ht="16" thickBot="1" x14ac:dyDescent="0.4">
      <c r="A50" s="318"/>
      <c r="B50" s="319"/>
      <c r="C50" s="319"/>
      <c r="D50" s="320"/>
      <c r="E50" s="90" t="s">
        <v>252</v>
      </c>
      <c r="F50" s="91">
        <v>90</v>
      </c>
    </row>
    <row r="51" spans="1:6" x14ac:dyDescent="0.35">
      <c r="A51" s="306">
        <v>15</v>
      </c>
      <c r="B51" s="304">
        <v>191971</v>
      </c>
      <c r="C51" s="304">
        <v>192890</v>
      </c>
      <c r="D51" s="306" t="s">
        <v>23</v>
      </c>
      <c r="E51" s="87" t="s">
        <v>247</v>
      </c>
      <c r="F51" s="88">
        <v>65</v>
      </c>
    </row>
    <row r="52" spans="1:6" x14ac:dyDescent="0.35">
      <c r="A52" s="306"/>
      <c r="B52" s="304"/>
      <c r="C52" s="304"/>
      <c r="D52" s="306"/>
      <c r="E52" s="87" t="s">
        <v>248</v>
      </c>
      <c r="F52" s="88">
        <v>35</v>
      </c>
    </row>
    <row r="53" spans="1:6" ht="16" thickBot="1" x14ac:dyDescent="0.4">
      <c r="A53" s="306"/>
      <c r="B53" s="304"/>
      <c r="C53" s="304"/>
      <c r="D53" s="306"/>
      <c r="E53" s="89" t="s">
        <v>252</v>
      </c>
      <c r="F53" s="82">
        <v>60</v>
      </c>
    </row>
    <row r="54" spans="1:6" x14ac:dyDescent="0.35">
      <c r="A54" s="301">
        <v>16</v>
      </c>
      <c r="B54" s="303">
        <v>192890</v>
      </c>
      <c r="C54" s="303">
        <v>193580</v>
      </c>
      <c r="D54" s="305" t="s">
        <v>23</v>
      </c>
      <c r="E54" s="85" t="s">
        <v>247</v>
      </c>
      <c r="F54" s="86">
        <v>90</v>
      </c>
    </row>
    <row r="55" spans="1:6" x14ac:dyDescent="0.35">
      <c r="A55" s="302"/>
      <c r="B55" s="304"/>
      <c r="C55" s="304"/>
      <c r="D55" s="306"/>
      <c r="E55" s="87" t="s">
        <v>248</v>
      </c>
      <c r="F55" s="88">
        <v>90</v>
      </c>
    </row>
    <row r="56" spans="1:6" ht="16" thickBot="1" x14ac:dyDescent="0.4">
      <c r="A56" s="318"/>
      <c r="B56" s="319"/>
      <c r="C56" s="319"/>
      <c r="D56" s="320"/>
      <c r="E56" s="90" t="s">
        <v>252</v>
      </c>
      <c r="F56" s="91">
        <v>75</v>
      </c>
    </row>
    <row r="57" spans="1:6" x14ac:dyDescent="0.35">
      <c r="A57" s="306">
        <v>17</v>
      </c>
      <c r="B57" s="304">
        <v>192890</v>
      </c>
      <c r="C57" s="304">
        <v>193580</v>
      </c>
      <c r="D57" s="306" t="s">
        <v>24</v>
      </c>
      <c r="E57" s="87" t="s">
        <v>248</v>
      </c>
      <c r="F57" s="88">
        <v>95</v>
      </c>
    </row>
    <row r="58" spans="1:6" ht="16" thickBot="1" x14ac:dyDescent="0.4">
      <c r="A58" s="306"/>
      <c r="B58" s="304"/>
      <c r="C58" s="304"/>
      <c r="D58" s="306"/>
      <c r="E58" s="89" t="s">
        <v>252</v>
      </c>
      <c r="F58" s="82">
        <v>90</v>
      </c>
    </row>
    <row r="59" spans="1:6" x14ac:dyDescent="0.35">
      <c r="A59" s="301">
        <v>18</v>
      </c>
      <c r="B59" s="303">
        <v>194150</v>
      </c>
      <c r="C59" s="303">
        <v>194950</v>
      </c>
      <c r="D59" s="305" t="s">
        <v>23</v>
      </c>
      <c r="E59" s="85" t="s">
        <v>258</v>
      </c>
      <c r="F59" s="86" t="s">
        <v>370</v>
      </c>
    </row>
    <row r="60" spans="1:6" x14ac:dyDescent="0.35">
      <c r="A60" s="302"/>
      <c r="B60" s="304"/>
      <c r="C60" s="304"/>
      <c r="D60" s="306"/>
      <c r="E60" s="87" t="s">
        <v>247</v>
      </c>
      <c r="F60" s="88">
        <v>35</v>
      </c>
    </row>
    <row r="61" spans="1:6" x14ac:dyDescent="0.35">
      <c r="A61" s="302"/>
      <c r="B61" s="304"/>
      <c r="C61" s="304"/>
      <c r="D61" s="306"/>
      <c r="E61" s="87" t="s">
        <v>248</v>
      </c>
      <c r="F61" s="88">
        <v>75</v>
      </c>
    </row>
    <row r="62" spans="1:6" ht="16" thickBot="1" x14ac:dyDescent="0.4">
      <c r="A62" s="318"/>
      <c r="B62" s="319"/>
      <c r="C62" s="319"/>
      <c r="D62" s="320"/>
      <c r="E62" s="90" t="s">
        <v>252</v>
      </c>
      <c r="F62" s="91">
        <v>75</v>
      </c>
    </row>
    <row r="63" spans="1:6" x14ac:dyDescent="0.35">
      <c r="A63" s="306">
        <v>19</v>
      </c>
      <c r="B63" s="304">
        <v>194950</v>
      </c>
      <c r="C63" s="304">
        <v>195790</v>
      </c>
      <c r="D63" s="306" t="s">
        <v>23</v>
      </c>
      <c r="E63" s="87" t="s">
        <v>247</v>
      </c>
      <c r="F63" s="88">
        <v>45</v>
      </c>
    </row>
    <row r="64" spans="1:6" x14ac:dyDescent="0.35">
      <c r="A64" s="306"/>
      <c r="B64" s="304"/>
      <c r="C64" s="304"/>
      <c r="D64" s="306"/>
      <c r="E64" s="55" t="s">
        <v>248</v>
      </c>
      <c r="F64" s="88">
        <v>65</v>
      </c>
    </row>
    <row r="65" spans="1:6" ht="16" thickBot="1" x14ac:dyDescent="0.4">
      <c r="A65" s="306"/>
      <c r="B65" s="304"/>
      <c r="C65" s="304"/>
      <c r="D65" s="306"/>
      <c r="E65" s="93" t="s">
        <v>252</v>
      </c>
      <c r="F65" s="82">
        <v>90</v>
      </c>
    </row>
    <row r="66" spans="1:6" x14ac:dyDescent="0.35">
      <c r="A66" s="301">
        <v>20</v>
      </c>
      <c r="B66" s="303">
        <v>194150</v>
      </c>
      <c r="C66" s="303">
        <v>194770</v>
      </c>
      <c r="D66" s="305" t="s">
        <v>24</v>
      </c>
      <c r="E66" s="85" t="s">
        <v>247</v>
      </c>
      <c r="F66" s="86">
        <v>70</v>
      </c>
    </row>
    <row r="67" spans="1:6" ht="16" thickBot="1" x14ac:dyDescent="0.4">
      <c r="A67" s="318"/>
      <c r="B67" s="319"/>
      <c r="C67" s="319"/>
      <c r="D67" s="320"/>
      <c r="E67" s="94" t="s">
        <v>252</v>
      </c>
      <c r="F67" s="91">
        <v>90</v>
      </c>
    </row>
    <row r="68" spans="1:6" x14ac:dyDescent="0.35">
      <c r="A68" s="306">
        <v>21</v>
      </c>
      <c r="B68" s="304">
        <v>194770</v>
      </c>
      <c r="C68" s="304">
        <v>195790</v>
      </c>
      <c r="D68" s="306" t="s">
        <v>24</v>
      </c>
      <c r="E68" s="87" t="s">
        <v>247</v>
      </c>
      <c r="F68" s="88">
        <v>70</v>
      </c>
    </row>
    <row r="69" spans="1:6" ht="16" thickBot="1" x14ac:dyDescent="0.4">
      <c r="A69" s="306"/>
      <c r="B69" s="304"/>
      <c r="C69" s="304"/>
      <c r="D69" s="306"/>
      <c r="E69" s="93" t="s">
        <v>248</v>
      </c>
      <c r="F69" s="82">
        <v>70</v>
      </c>
    </row>
    <row r="70" spans="1:6" x14ac:dyDescent="0.35">
      <c r="A70" s="301">
        <v>22</v>
      </c>
      <c r="B70" s="303">
        <v>196145</v>
      </c>
      <c r="C70" s="303">
        <v>197740</v>
      </c>
      <c r="D70" s="305" t="s">
        <v>23</v>
      </c>
      <c r="E70" s="85" t="s">
        <v>258</v>
      </c>
      <c r="F70" s="86" t="s">
        <v>370</v>
      </c>
    </row>
    <row r="71" spans="1:6" x14ac:dyDescent="0.35">
      <c r="A71" s="302"/>
      <c r="B71" s="304"/>
      <c r="C71" s="304"/>
      <c r="D71" s="306"/>
      <c r="E71" s="55" t="s">
        <v>247</v>
      </c>
      <c r="F71" s="88">
        <v>35</v>
      </c>
    </row>
    <row r="72" spans="1:6" x14ac:dyDescent="0.35">
      <c r="A72" s="302"/>
      <c r="B72" s="304"/>
      <c r="C72" s="304"/>
      <c r="D72" s="306"/>
      <c r="E72" s="55" t="s">
        <v>248</v>
      </c>
      <c r="F72" s="88">
        <v>75</v>
      </c>
    </row>
    <row r="73" spans="1:6" ht="16" thickBot="1" x14ac:dyDescent="0.4">
      <c r="A73" s="318"/>
      <c r="B73" s="319"/>
      <c r="C73" s="319"/>
      <c r="D73" s="320"/>
      <c r="E73" s="94" t="s">
        <v>371</v>
      </c>
      <c r="F73" s="91">
        <v>75</v>
      </c>
    </row>
    <row r="74" spans="1:6" x14ac:dyDescent="0.35">
      <c r="A74" s="306">
        <v>23</v>
      </c>
      <c r="B74" s="304">
        <v>196145</v>
      </c>
      <c r="C74" s="304">
        <v>197740</v>
      </c>
      <c r="D74" s="306" t="s">
        <v>24</v>
      </c>
      <c r="E74" s="87" t="s">
        <v>247</v>
      </c>
      <c r="F74" s="88">
        <v>70</v>
      </c>
    </row>
    <row r="75" spans="1:6" x14ac:dyDescent="0.35">
      <c r="A75" s="306"/>
      <c r="B75" s="304"/>
      <c r="C75" s="304"/>
      <c r="D75" s="306"/>
      <c r="E75" s="55" t="s">
        <v>248</v>
      </c>
      <c r="F75" s="88">
        <v>70</v>
      </c>
    </row>
    <row r="76" spans="1:6" ht="16" thickBot="1" x14ac:dyDescent="0.4">
      <c r="A76" s="306"/>
      <c r="B76" s="304"/>
      <c r="C76" s="304"/>
      <c r="D76" s="306"/>
      <c r="E76" s="93" t="s">
        <v>252</v>
      </c>
      <c r="F76" s="82">
        <v>65</v>
      </c>
    </row>
    <row r="77" spans="1:6" x14ac:dyDescent="0.35">
      <c r="A77" s="301">
        <v>24</v>
      </c>
      <c r="B77" s="303">
        <v>199710</v>
      </c>
      <c r="C77" s="303">
        <v>200895</v>
      </c>
      <c r="D77" s="305" t="s">
        <v>23</v>
      </c>
      <c r="E77" s="85" t="s">
        <v>247</v>
      </c>
      <c r="F77" s="86">
        <v>60</v>
      </c>
    </row>
    <row r="78" spans="1:6" x14ac:dyDescent="0.35">
      <c r="A78" s="302"/>
      <c r="B78" s="304"/>
      <c r="C78" s="304"/>
      <c r="D78" s="306"/>
      <c r="E78" s="55" t="s">
        <v>248</v>
      </c>
      <c r="F78" s="88">
        <v>65</v>
      </c>
    </row>
    <row r="79" spans="1:6" ht="16" thickBot="1" x14ac:dyDescent="0.4">
      <c r="A79" s="318"/>
      <c r="B79" s="319"/>
      <c r="C79" s="319"/>
      <c r="D79" s="320"/>
      <c r="E79" s="94" t="s">
        <v>252</v>
      </c>
      <c r="F79" s="91">
        <v>90</v>
      </c>
    </row>
    <row r="80" spans="1:6" x14ac:dyDescent="0.35">
      <c r="A80" s="306">
        <v>25</v>
      </c>
      <c r="B80" s="304">
        <v>199710</v>
      </c>
      <c r="C80" s="304">
        <v>200895</v>
      </c>
      <c r="D80" s="306" t="s">
        <v>24</v>
      </c>
      <c r="E80" s="87" t="s">
        <v>247</v>
      </c>
      <c r="F80" s="88">
        <v>70</v>
      </c>
    </row>
    <row r="81" spans="1:6" x14ac:dyDescent="0.35">
      <c r="A81" s="306"/>
      <c r="B81" s="304"/>
      <c r="C81" s="304"/>
      <c r="D81" s="306"/>
      <c r="E81" s="55" t="s">
        <v>248</v>
      </c>
      <c r="F81" s="88">
        <v>70</v>
      </c>
    </row>
    <row r="82" spans="1:6" ht="16" thickBot="1" x14ac:dyDescent="0.4">
      <c r="A82" s="306"/>
      <c r="B82" s="304"/>
      <c r="C82" s="304"/>
      <c r="D82" s="306"/>
      <c r="E82" s="93" t="s">
        <v>252</v>
      </c>
      <c r="F82" s="82">
        <v>70</v>
      </c>
    </row>
    <row r="83" spans="1:6" x14ac:dyDescent="0.35">
      <c r="A83" s="301">
        <v>26</v>
      </c>
      <c r="B83" s="321" t="s">
        <v>229</v>
      </c>
      <c r="C83" s="321" t="s">
        <v>230</v>
      </c>
      <c r="D83" s="305" t="s">
        <v>23</v>
      </c>
      <c r="E83" s="85" t="s">
        <v>372</v>
      </c>
      <c r="F83" s="86" t="s">
        <v>370</v>
      </c>
    </row>
    <row r="84" spans="1:6" x14ac:dyDescent="0.35">
      <c r="A84" s="302"/>
      <c r="B84" s="322"/>
      <c r="C84" s="322"/>
      <c r="D84" s="306"/>
      <c r="E84" s="55" t="s">
        <v>248</v>
      </c>
      <c r="F84" s="88" t="s">
        <v>370</v>
      </c>
    </row>
    <row r="85" spans="1:6" ht="16" thickBot="1" x14ac:dyDescent="0.4">
      <c r="A85" s="318"/>
      <c r="B85" s="323"/>
      <c r="C85" s="323"/>
      <c r="D85" s="320"/>
      <c r="E85" s="94" t="s">
        <v>252</v>
      </c>
      <c r="F85" s="91" t="s">
        <v>370</v>
      </c>
    </row>
    <row r="86" spans="1:6" x14ac:dyDescent="0.35">
      <c r="A86" s="306"/>
      <c r="B86" s="322" t="s">
        <v>229</v>
      </c>
      <c r="C86" s="322" t="s">
        <v>230</v>
      </c>
      <c r="D86" s="306" t="s">
        <v>24</v>
      </c>
      <c r="E86" s="87" t="s">
        <v>248</v>
      </c>
      <c r="F86" s="88" t="s">
        <v>370</v>
      </c>
    </row>
    <row r="87" spans="1:6" ht="16" thickBot="1" x14ac:dyDescent="0.4">
      <c r="A87" s="306"/>
      <c r="B87" s="322"/>
      <c r="C87" s="322"/>
      <c r="D87" s="306"/>
      <c r="E87" s="93" t="s">
        <v>252</v>
      </c>
      <c r="F87" s="82" t="s">
        <v>370</v>
      </c>
    </row>
    <row r="88" spans="1:6" x14ac:dyDescent="0.35">
      <c r="A88" s="301">
        <v>27</v>
      </c>
      <c r="B88" s="303">
        <v>201654</v>
      </c>
      <c r="C88" s="303">
        <v>202490</v>
      </c>
      <c r="D88" s="305" t="s">
        <v>23</v>
      </c>
      <c r="E88" s="85" t="s">
        <v>247</v>
      </c>
      <c r="F88" s="86">
        <v>35</v>
      </c>
    </row>
    <row r="89" spans="1:6" x14ac:dyDescent="0.35">
      <c r="A89" s="302"/>
      <c r="B89" s="304"/>
      <c r="C89" s="304"/>
      <c r="D89" s="306"/>
      <c r="E89" s="55" t="s">
        <v>248</v>
      </c>
      <c r="F89" s="88">
        <v>65</v>
      </c>
    </row>
    <row r="90" spans="1:6" ht="16" thickBot="1" x14ac:dyDescent="0.4">
      <c r="A90" s="318"/>
      <c r="B90" s="319"/>
      <c r="C90" s="319"/>
      <c r="D90" s="320"/>
      <c r="E90" s="94" t="s">
        <v>252</v>
      </c>
      <c r="F90" s="91">
        <v>90</v>
      </c>
    </row>
    <row r="91" spans="1:6" x14ac:dyDescent="0.35">
      <c r="A91" s="306">
        <v>28</v>
      </c>
      <c r="B91" s="304">
        <v>201654</v>
      </c>
      <c r="C91" s="304">
        <v>202490</v>
      </c>
      <c r="D91" s="306" t="s">
        <v>24</v>
      </c>
      <c r="E91" s="87" t="s">
        <v>248</v>
      </c>
      <c r="F91" s="88">
        <v>65</v>
      </c>
    </row>
    <row r="92" spans="1:6" ht="16" thickBot="1" x14ac:dyDescent="0.4">
      <c r="A92" s="306"/>
      <c r="B92" s="304"/>
      <c r="C92" s="304"/>
      <c r="D92" s="306"/>
      <c r="E92" s="93" t="s">
        <v>252</v>
      </c>
      <c r="F92" s="82">
        <v>75</v>
      </c>
    </row>
    <row r="93" spans="1:6" x14ac:dyDescent="0.35">
      <c r="A93" s="301">
        <v>29</v>
      </c>
      <c r="B93" s="303">
        <v>205980</v>
      </c>
      <c r="C93" s="303">
        <v>206420</v>
      </c>
      <c r="D93" s="305" t="s">
        <v>23</v>
      </c>
      <c r="E93" s="85" t="s">
        <v>247</v>
      </c>
      <c r="F93" s="86" t="s">
        <v>370</v>
      </c>
    </row>
    <row r="94" spans="1:6" x14ac:dyDescent="0.35">
      <c r="A94" s="302"/>
      <c r="B94" s="304"/>
      <c r="C94" s="304"/>
      <c r="D94" s="306"/>
      <c r="E94" s="55" t="s">
        <v>248</v>
      </c>
      <c r="F94" s="88" t="s">
        <v>370</v>
      </c>
    </row>
    <row r="95" spans="1:6" ht="16" thickBot="1" x14ac:dyDescent="0.4">
      <c r="A95" s="318"/>
      <c r="B95" s="319"/>
      <c r="C95" s="319"/>
      <c r="D95" s="320"/>
      <c r="E95" s="94" t="s">
        <v>252</v>
      </c>
      <c r="F95" s="91" t="s">
        <v>370</v>
      </c>
    </row>
    <row r="96" spans="1:6" x14ac:dyDescent="0.35">
      <c r="A96" s="306">
        <v>30</v>
      </c>
      <c r="B96" s="304">
        <v>209300</v>
      </c>
      <c r="C96" s="304">
        <v>210790</v>
      </c>
      <c r="D96" s="306" t="s">
        <v>23</v>
      </c>
      <c r="E96" s="87" t="s">
        <v>247</v>
      </c>
      <c r="F96" s="88">
        <v>65</v>
      </c>
    </row>
    <row r="97" spans="1:6" x14ac:dyDescent="0.35">
      <c r="A97" s="306"/>
      <c r="B97" s="304"/>
      <c r="C97" s="304"/>
      <c r="D97" s="306"/>
      <c r="E97" s="55" t="s">
        <v>248</v>
      </c>
      <c r="F97" s="88">
        <v>70</v>
      </c>
    </row>
    <row r="98" spans="1:6" ht="16" thickBot="1" x14ac:dyDescent="0.4">
      <c r="A98" s="306"/>
      <c r="B98" s="304"/>
      <c r="C98" s="304"/>
      <c r="D98" s="306"/>
      <c r="E98" s="93" t="s">
        <v>252</v>
      </c>
      <c r="F98" s="82">
        <v>70</v>
      </c>
    </row>
    <row r="99" spans="1:6" x14ac:dyDescent="0.35">
      <c r="A99" s="301">
        <v>31</v>
      </c>
      <c r="B99" s="303">
        <v>209300</v>
      </c>
      <c r="C99" s="303">
        <v>210790</v>
      </c>
      <c r="D99" s="305" t="s">
        <v>24</v>
      </c>
      <c r="E99" s="85" t="s">
        <v>247</v>
      </c>
      <c r="F99" s="86">
        <v>70</v>
      </c>
    </row>
    <row r="100" spans="1:6" x14ac:dyDescent="0.35">
      <c r="A100" s="302"/>
      <c r="B100" s="304"/>
      <c r="C100" s="304"/>
      <c r="D100" s="306"/>
      <c r="E100" s="55" t="s">
        <v>248</v>
      </c>
      <c r="F100" s="88">
        <v>90</v>
      </c>
    </row>
    <row r="101" spans="1:6" ht="16" thickBot="1" x14ac:dyDescent="0.4">
      <c r="A101" s="318"/>
      <c r="B101" s="319"/>
      <c r="C101" s="319"/>
      <c r="D101" s="320"/>
      <c r="E101" s="94" t="s">
        <v>252</v>
      </c>
      <c r="F101" s="91">
        <v>95</v>
      </c>
    </row>
    <row r="102" spans="1:6" x14ac:dyDescent="0.35">
      <c r="A102" s="306">
        <v>32</v>
      </c>
      <c r="B102" s="304">
        <v>211200</v>
      </c>
      <c r="C102" s="304">
        <v>212400</v>
      </c>
      <c r="D102" s="306" t="s">
        <v>23</v>
      </c>
      <c r="E102" s="87" t="s">
        <v>247</v>
      </c>
      <c r="F102" s="88">
        <v>35</v>
      </c>
    </row>
    <row r="103" spans="1:6" ht="16" thickBot="1" x14ac:dyDescent="0.4">
      <c r="A103" s="306"/>
      <c r="B103" s="304"/>
      <c r="C103" s="304"/>
      <c r="D103" s="306"/>
      <c r="E103" s="93" t="s">
        <v>252</v>
      </c>
      <c r="F103" s="82">
        <v>60</v>
      </c>
    </row>
    <row r="104" spans="1:6" x14ac:dyDescent="0.35">
      <c r="A104" s="301">
        <v>33</v>
      </c>
      <c r="B104" s="303">
        <v>211200</v>
      </c>
      <c r="C104" s="303">
        <v>212400</v>
      </c>
      <c r="D104" s="305" t="s">
        <v>24</v>
      </c>
      <c r="E104" s="85" t="s">
        <v>248</v>
      </c>
      <c r="F104" s="86">
        <v>75</v>
      </c>
    </row>
    <row r="105" spans="1:6" ht="16" thickBot="1" x14ac:dyDescent="0.4">
      <c r="A105" s="318"/>
      <c r="B105" s="319"/>
      <c r="C105" s="319"/>
      <c r="D105" s="320"/>
      <c r="E105" s="94" t="s">
        <v>252</v>
      </c>
      <c r="F105" s="91">
        <v>80</v>
      </c>
    </row>
    <row r="106" spans="1:6" x14ac:dyDescent="0.35">
      <c r="A106" s="306">
        <v>34</v>
      </c>
      <c r="B106" s="304">
        <v>212400</v>
      </c>
      <c r="C106" s="304">
        <v>213160</v>
      </c>
      <c r="D106" s="45" t="s">
        <v>23</v>
      </c>
      <c r="E106" s="87" t="s">
        <v>248</v>
      </c>
      <c r="F106" s="88">
        <v>40</v>
      </c>
    </row>
    <row r="107" spans="1:6" ht="16" thickBot="1" x14ac:dyDescent="0.4">
      <c r="A107" s="306"/>
      <c r="B107" s="304"/>
      <c r="C107" s="304"/>
      <c r="D107" s="68" t="s">
        <v>24</v>
      </c>
      <c r="E107" s="93" t="s">
        <v>252</v>
      </c>
      <c r="F107" s="82">
        <v>90</v>
      </c>
    </row>
    <row r="108" spans="1:6" x14ac:dyDescent="0.35">
      <c r="A108" s="301">
        <v>35</v>
      </c>
      <c r="B108" s="303">
        <v>213170</v>
      </c>
      <c r="C108" s="303">
        <v>214520</v>
      </c>
      <c r="D108" s="305" t="s">
        <v>23</v>
      </c>
      <c r="E108" s="85" t="s">
        <v>247</v>
      </c>
      <c r="F108" s="86">
        <v>40</v>
      </c>
    </row>
    <row r="109" spans="1:6" x14ac:dyDescent="0.35">
      <c r="A109" s="302"/>
      <c r="B109" s="304"/>
      <c r="C109" s="304"/>
      <c r="D109" s="306"/>
      <c r="E109" s="55" t="s">
        <v>248</v>
      </c>
      <c r="F109" s="88">
        <v>40</v>
      </c>
    </row>
    <row r="110" spans="1:6" ht="16" thickBot="1" x14ac:dyDescent="0.4">
      <c r="A110" s="318"/>
      <c r="B110" s="319"/>
      <c r="C110" s="319"/>
      <c r="D110" s="320"/>
      <c r="E110" s="94" t="s">
        <v>252</v>
      </c>
      <c r="F110" s="91">
        <v>65</v>
      </c>
    </row>
    <row r="111" spans="1:6" x14ac:dyDescent="0.35">
      <c r="A111" s="306">
        <v>36</v>
      </c>
      <c r="B111" s="304">
        <v>213170</v>
      </c>
      <c r="C111" s="304">
        <v>214520</v>
      </c>
      <c r="D111" s="306" t="s">
        <v>24</v>
      </c>
      <c r="E111" s="87" t="s">
        <v>247</v>
      </c>
      <c r="F111" s="88">
        <v>70</v>
      </c>
    </row>
    <row r="112" spans="1:6" x14ac:dyDescent="0.35">
      <c r="A112" s="306"/>
      <c r="B112" s="304"/>
      <c r="C112" s="304"/>
      <c r="D112" s="306"/>
      <c r="E112" s="55" t="s">
        <v>248</v>
      </c>
      <c r="F112" s="88">
        <v>70</v>
      </c>
    </row>
    <row r="113" spans="1:6" ht="16" thickBot="1" x14ac:dyDescent="0.4">
      <c r="A113" s="306"/>
      <c r="B113" s="304"/>
      <c r="C113" s="304"/>
      <c r="D113" s="306"/>
      <c r="E113" s="93" t="s">
        <v>252</v>
      </c>
      <c r="F113" s="82">
        <v>85</v>
      </c>
    </row>
    <row r="114" spans="1:6" x14ac:dyDescent="0.35">
      <c r="A114" s="301">
        <v>37</v>
      </c>
      <c r="B114" s="303">
        <v>215860</v>
      </c>
      <c r="C114" s="303">
        <v>216910</v>
      </c>
      <c r="D114" s="305" t="s">
        <v>23</v>
      </c>
      <c r="E114" s="85" t="s">
        <v>247</v>
      </c>
      <c r="F114" s="86">
        <v>65</v>
      </c>
    </row>
    <row r="115" spans="1:6" x14ac:dyDescent="0.35">
      <c r="A115" s="302"/>
      <c r="B115" s="304"/>
      <c r="C115" s="304"/>
      <c r="D115" s="306"/>
      <c r="E115" s="55" t="s">
        <v>248</v>
      </c>
      <c r="F115" s="88">
        <v>75</v>
      </c>
    </row>
    <row r="116" spans="1:6" ht="16" thickBot="1" x14ac:dyDescent="0.4">
      <c r="A116" s="318"/>
      <c r="B116" s="319"/>
      <c r="C116" s="319"/>
      <c r="D116" s="320"/>
      <c r="E116" s="94" t="s">
        <v>252</v>
      </c>
      <c r="F116" s="91">
        <v>90</v>
      </c>
    </row>
    <row r="117" spans="1:6" x14ac:dyDescent="0.35">
      <c r="A117" s="306">
        <v>38</v>
      </c>
      <c r="B117" s="304">
        <v>215860</v>
      </c>
      <c r="C117" s="304">
        <v>216910</v>
      </c>
      <c r="D117" s="306" t="s">
        <v>24</v>
      </c>
      <c r="E117" s="87" t="s">
        <v>248</v>
      </c>
      <c r="F117" s="88">
        <v>65</v>
      </c>
    </row>
    <row r="118" spans="1:6" ht="16" thickBot="1" x14ac:dyDescent="0.4">
      <c r="A118" s="306"/>
      <c r="B118" s="304"/>
      <c r="C118" s="304"/>
      <c r="D118" s="306"/>
      <c r="E118" s="93" t="s">
        <v>252</v>
      </c>
      <c r="F118" s="82">
        <v>90</v>
      </c>
    </row>
    <row r="119" spans="1:6" ht="26.5" customHeight="1" thickBot="1" x14ac:dyDescent="0.4">
      <c r="A119" s="95">
        <v>39</v>
      </c>
      <c r="B119" s="96">
        <v>218330</v>
      </c>
      <c r="C119" s="96">
        <v>218920</v>
      </c>
      <c r="D119" s="97" t="s">
        <v>23</v>
      </c>
      <c r="E119" s="98" t="s">
        <v>252</v>
      </c>
      <c r="F119" s="99">
        <v>60</v>
      </c>
    </row>
    <row r="120" spans="1:6" ht="29" customHeight="1" thickBot="1" x14ac:dyDescent="0.4">
      <c r="A120" s="324" t="s">
        <v>373</v>
      </c>
      <c r="B120" s="325"/>
      <c r="C120" s="325"/>
      <c r="D120" s="325"/>
      <c r="E120" s="325"/>
      <c r="F120" s="100">
        <f>SUM(F4:F119)</f>
        <v>6560</v>
      </c>
    </row>
    <row r="121" spans="1:6" ht="16" thickBot="1" x14ac:dyDescent="0.4"/>
    <row r="122" spans="1:6" x14ac:dyDescent="0.35">
      <c r="E122" s="326" t="s">
        <v>194</v>
      </c>
      <c r="F122" s="101" t="s">
        <v>338</v>
      </c>
    </row>
    <row r="123" spans="1:6" ht="16" thickBot="1" x14ac:dyDescent="0.4">
      <c r="E123" s="327"/>
      <c r="F123" s="78" t="s">
        <v>260</v>
      </c>
    </row>
    <row r="124" spans="1:6" x14ac:dyDescent="0.35">
      <c r="E124" s="66" t="s">
        <v>258</v>
      </c>
      <c r="F124" s="102">
        <f>SUMIF(E4:E119,E124,F4:F119)</f>
        <v>90</v>
      </c>
    </row>
    <row r="125" spans="1:6" x14ac:dyDescent="0.35">
      <c r="E125" s="66" t="s">
        <v>372</v>
      </c>
      <c r="F125" s="102">
        <f>SUMIF(E4:E119,E125,F4:F119)</f>
        <v>1635</v>
      </c>
    </row>
    <row r="126" spans="1:6" x14ac:dyDescent="0.35">
      <c r="E126" s="66" t="s">
        <v>374</v>
      </c>
      <c r="F126" s="102">
        <f>SUMIF(E4:E119,E126,F4:F119)</f>
        <v>2015</v>
      </c>
    </row>
    <row r="127" spans="1:6" ht="16" thickBot="1" x14ac:dyDescent="0.4">
      <c r="E127" s="69" t="s">
        <v>371</v>
      </c>
      <c r="F127" s="103">
        <f>SUMIF(E4:E119,E127,F4:F119)</f>
        <v>2820</v>
      </c>
    </row>
  </sheetData>
  <mergeCells count="163">
    <mergeCell ref="A117:A118"/>
    <mergeCell ref="B117:B118"/>
    <mergeCell ref="C117:C118"/>
    <mergeCell ref="D117:D118"/>
    <mergeCell ref="A120:E120"/>
    <mergeCell ref="E122:E123"/>
    <mergeCell ref="D108:D110"/>
    <mergeCell ref="A111:A113"/>
    <mergeCell ref="B111:B113"/>
    <mergeCell ref="C111:C113"/>
    <mergeCell ref="D111:D113"/>
    <mergeCell ref="A114:A116"/>
    <mergeCell ref="B114:B116"/>
    <mergeCell ref="C114:C116"/>
    <mergeCell ref="D114:D116"/>
    <mergeCell ref="A106:A107"/>
    <mergeCell ref="B106:B107"/>
    <mergeCell ref="C106:C107"/>
    <mergeCell ref="A108:A110"/>
    <mergeCell ref="B108:B110"/>
    <mergeCell ref="C108:C110"/>
    <mergeCell ref="A102:A103"/>
    <mergeCell ref="B102:B103"/>
    <mergeCell ref="C102:C103"/>
    <mergeCell ref="D102:D103"/>
    <mergeCell ref="A104:A105"/>
    <mergeCell ref="B104:B105"/>
    <mergeCell ref="C104:C105"/>
    <mergeCell ref="D104:D105"/>
    <mergeCell ref="A96:A98"/>
    <mergeCell ref="B96:B98"/>
    <mergeCell ref="C96:C98"/>
    <mergeCell ref="D96:D98"/>
    <mergeCell ref="A99:A101"/>
    <mergeCell ref="B99:B101"/>
    <mergeCell ref="C99:C101"/>
    <mergeCell ref="D99:D101"/>
    <mergeCell ref="A91:A92"/>
    <mergeCell ref="B91:B92"/>
    <mergeCell ref="C91:C92"/>
    <mergeCell ref="D91:D92"/>
    <mergeCell ref="A93:A95"/>
    <mergeCell ref="B93:B95"/>
    <mergeCell ref="C93:C95"/>
    <mergeCell ref="D93:D95"/>
    <mergeCell ref="A86:A87"/>
    <mergeCell ref="B86:B87"/>
    <mergeCell ref="C86:C87"/>
    <mergeCell ref="D86:D87"/>
    <mergeCell ref="A88:A90"/>
    <mergeCell ref="B88:B90"/>
    <mergeCell ref="C88:C90"/>
    <mergeCell ref="D88:D90"/>
    <mergeCell ref="A80:A82"/>
    <mergeCell ref="B80:B82"/>
    <mergeCell ref="C80:C82"/>
    <mergeCell ref="D80:D82"/>
    <mergeCell ref="A83:A85"/>
    <mergeCell ref="B83:B85"/>
    <mergeCell ref="C83:C85"/>
    <mergeCell ref="D83:D85"/>
    <mergeCell ref="A74:A76"/>
    <mergeCell ref="B74:B76"/>
    <mergeCell ref="C74:C76"/>
    <mergeCell ref="D74:D76"/>
    <mergeCell ref="A77:A79"/>
    <mergeCell ref="B77:B79"/>
    <mergeCell ref="C77:C79"/>
    <mergeCell ref="D77:D79"/>
    <mergeCell ref="A68:A69"/>
    <mergeCell ref="B68:B69"/>
    <mergeCell ref="C68:C69"/>
    <mergeCell ref="D68:D69"/>
    <mergeCell ref="A70:A73"/>
    <mergeCell ref="B70:B73"/>
    <mergeCell ref="C70:C73"/>
    <mergeCell ref="D70:D73"/>
    <mergeCell ref="A63:A65"/>
    <mergeCell ref="B63:B65"/>
    <mergeCell ref="C63:C65"/>
    <mergeCell ref="D63:D65"/>
    <mergeCell ref="A66:A67"/>
    <mergeCell ref="B66:B67"/>
    <mergeCell ref="C66:C67"/>
    <mergeCell ref="D66:D67"/>
    <mergeCell ref="A57:A58"/>
    <mergeCell ref="B57:B58"/>
    <mergeCell ref="C57:C58"/>
    <mergeCell ref="D57:D58"/>
    <mergeCell ref="A59:A62"/>
    <mergeCell ref="B59:B62"/>
    <mergeCell ref="C59:C62"/>
    <mergeCell ref="D59:D62"/>
    <mergeCell ref="A51:A53"/>
    <mergeCell ref="B51:B53"/>
    <mergeCell ref="C51:C53"/>
    <mergeCell ref="D51:D53"/>
    <mergeCell ref="A54:A56"/>
    <mergeCell ref="B54:B56"/>
    <mergeCell ref="C54:C56"/>
    <mergeCell ref="D54:D56"/>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33:A35"/>
    <mergeCell ref="B33:B35"/>
    <mergeCell ref="C33:C35"/>
    <mergeCell ref="D33:D35"/>
    <mergeCell ref="A36:A38"/>
    <mergeCell ref="B36:B38"/>
    <mergeCell ref="C36:C38"/>
    <mergeCell ref="D36:D38"/>
    <mergeCell ref="A28:A30"/>
    <mergeCell ref="B28:B30"/>
    <mergeCell ref="C28:C30"/>
    <mergeCell ref="D28:D30"/>
    <mergeCell ref="A31:A32"/>
    <mergeCell ref="B31:B32"/>
    <mergeCell ref="C31:C32"/>
    <mergeCell ref="D31:D32"/>
    <mergeCell ref="A20:A23"/>
    <mergeCell ref="B20:B23"/>
    <mergeCell ref="C20:C23"/>
    <mergeCell ref="D20:D23"/>
    <mergeCell ref="A24:A27"/>
    <mergeCell ref="B24:B27"/>
    <mergeCell ref="C24:C27"/>
    <mergeCell ref="D24:D27"/>
    <mergeCell ref="A12:A15"/>
    <mergeCell ref="B12:B15"/>
    <mergeCell ref="C12:C15"/>
    <mergeCell ref="D12:D15"/>
    <mergeCell ref="A16:A19"/>
    <mergeCell ref="B16:B19"/>
    <mergeCell ref="C16:C19"/>
    <mergeCell ref="D16:D19"/>
    <mergeCell ref="A4:A7"/>
    <mergeCell ref="B4:B7"/>
    <mergeCell ref="C4:C7"/>
    <mergeCell ref="D4:D7"/>
    <mergeCell ref="A8:A11"/>
    <mergeCell ref="B8:B11"/>
    <mergeCell ref="C8:C11"/>
    <mergeCell ref="D8:D11"/>
    <mergeCell ref="A1:F1"/>
    <mergeCell ref="A2:A3"/>
    <mergeCell ref="B2:C2"/>
    <mergeCell ref="D2:D3"/>
    <mergeCell ref="E2:E3"/>
    <mergeCell ref="F2: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1666D-081E-422B-97C6-F251586291CC}">
  <dimension ref="A1:H10"/>
  <sheetViews>
    <sheetView workbookViewId="0">
      <selection activeCell="F12" sqref="F12"/>
    </sheetView>
  </sheetViews>
  <sheetFormatPr defaultColWidth="8.81640625" defaultRowHeight="15.5" x14ac:dyDescent="0.35"/>
  <cols>
    <col min="1" max="1" width="8.81640625" style="32"/>
    <col min="2" max="2" width="37.81640625" style="131" bestFit="1" customWidth="1"/>
    <col min="3" max="3" width="12" style="32" customWidth="1"/>
    <col min="4" max="4" width="15.81640625" style="32" customWidth="1"/>
    <col min="5" max="5" width="15.1796875" style="32" customWidth="1"/>
    <col min="6" max="6" width="15.08984375" style="32" customWidth="1"/>
    <col min="7" max="7" width="39.1796875" style="32" customWidth="1"/>
    <col min="8" max="16384" width="8.81640625" style="32"/>
  </cols>
  <sheetData>
    <row r="1" spans="1:8" ht="16" thickBot="1" x14ac:dyDescent="0.4">
      <c r="A1" s="334" t="s">
        <v>296</v>
      </c>
      <c r="B1" s="335"/>
      <c r="C1" s="335"/>
      <c r="D1" s="335"/>
      <c r="E1" s="335"/>
      <c r="F1" s="335"/>
      <c r="G1" s="336"/>
    </row>
    <row r="2" spans="1:8" s="60" customFormat="1" x14ac:dyDescent="0.35">
      <c r="A2" s="332" t="s">
        <v>153</v>
      </c>
      <c r="B2" s="333" t="s">
        <v>154</v>
      </c>
      <c r="C2" s="333" t="s">
        <v>149</v>
      </c>
      <c r="D2" s="333" t="s">
        <v>150</v>
      </c>
      <c r="E2" s="338" t="s">
        <v>151</v>
      </c>
      <c r="F2" s="338" t="s">
        <v>265</v>
      </c>
      <c r="G2" s="337" t="s">
        <v>152</v>
      </c>
    </row>
    <row r="3" spans="1:8" s="60" customFormat="1" ht="16" thickBot="1" x14ac:dyDescent="0.4">
      <c r="A3" s="332"/>
      <c r="B3" s="333"/>
      <c r="C3" s="333"/>
      <c r="D3" s="333"/>
      <c r="E3" s="338"/>
      <c r="F3" s="338"/>
      <c r="G3" s="337"/>
    </row>
    <row r="4" spans="1:8" ht="31" x14ac:dyDescent="0.35">
      <c r="A4" s="120">
        <v>1.1000000000000001</v>
      </c>
      <c r="B4" s="121" t="s">
        <v>155</v>
      </c>
      <c r="C4" s="64">
        <v>1690</v>
      </c>
      <c r="D4" s="63">
        <v>1004</v>
      </c>
      <c r="E4" s="63">
        <v>1</v>
      </c>
      <c r="F4" s="63">
        <f>D4*E4</f>
        <v>1004</v>
      </c>
      <c r="G4" s="65" t="s">
        <v>156</v>
      </c>
    </row>
    <row r="5" spans="1:8" x14ac:dyDescent="0.35">
      <c r="A5" s="339">
        <v>1.2</v>
      </c>
      <c r="B5" s="343" t="s">
        <v>157</v>
      </c>
      <c r="C5" s="329">
        <v>1690</v>
      </c>
      <c r="D5" s="49">
        <v>1004</v>
      </c>
      <c r="E5" s="122">
        <v>1.5</v>
      </c>
      <c r="F5" s="331">
        <f>(D5*E5)+(D6*E6)</f>
        <v>26202</v>
      </c>
      <c r="G5" s="50"/>
    </row>
    <row r="6" spans="1:8" x14ac:dyDescent="0.35">
      <c r="A6" s="340"/>
      <c r="B6" s="344"/>
      <c r="C6" s="330"/>
      <c r="D6" s="49">
        <f>C4-D4</f>
        <v>686</v>
      </c>
      <c r="E6" s="122">
        <v>36</v>
      </c>
      <c r="F6" s="331"/>
      <c r="G6" s="123" t="s">
        <v>340</v>
      </c>
    </row>
    <row r="7" spans="1:8" ht="31" x14ac:dyDescent="0.35">
      <c r="A7" s="47">
        <v>1.3</v>
      </c>
      <c r="B7" s="124" t="s">
        <v>158</v>
      </c>
      <c r="C7" s="49">
        <v>45</v>
      </c>
      <c r="D7" s="49">
        <v>45</v>
      </c>
      <c r="E7" s="49">
        <v>3</v>
      </c>
      <c r="F7" s="49">
        <f>D7*E7</f>
        <v>135</v>
      </c>
      <c r="G7" s="125" t="s">
        <v>341</v>
      </c>
      <c r="H7" s="126"/>
    </row>
    <row r="8" spans="1:8" x14ac:dyDescent="0.35">
      <c r="A8" s="339">
        <v>1.4</v>
      </c>
      <c r="B8" s="341" t="s">
        <v>159</v>
      </c>
      <c r="C8" s="68">
        <v>45</v>
      </c>
      <c r="D8" s="68">
        <v>45</v>
      </c>
      <c r="E8" s="68">
        <v>1</v>
      </c>
      <c r="F8" s="329">
        <f>(D8*E8)+(D9*E9)</f>
        <v>93</v>
      </c>
      <c r="G8" s="127" t="s">
        <v>342</v>
      </c>
      <c r="H8" s="126"/>
    </row>
    <row r="9" spans="1:8" ht="46.5" x14ac:dyDescent="0.35">
      <c r="A9" s="340"/>
      <c r="B9" s="342"/>
      <c r="C9" s="68">
        <v>12</v>
      </c>
      <c r="D9" s="68">
        <v>24</v>
      </c>
      <c r="E9" s="68">
        <v>2</v>
      </c>
      <c r="F9" s="330"/>
      <c r="G9" s="128" t="s">
        <v>343</v>
      </c>
      <c r="H9" s="126"/>
    </row>
    <row r="10" spans="1:8" ht="16" thickBot="1" x14ac:dyDescent="0.4">
      <c r="A10" s="129">
        <v>4.3</v>
      </c>
      <c r="B10" s="130" t="s">
        <v>339</v>
      </c>
      <c r="C10" s="73">
        <v>1690</v>
      </c>
      <c r="D10" s="73">
        <f>D6</f>
        <v>686</v>
      </c>
      <c r="E10" s="73">
        <v>1</v>
      </c>
      <c r="F10" s="73">
        <f>D10*E10</f>
        <v>686</v>
      </c>
      <c r="G10" s="83"/>
    </row>
  </sheetData>
  <mergeCells count="15">
    <mergeCell ref="F8:F9"/>
    <mergeCell ref="F5:F6"/>
    <mergeCell ref="A2:A3"/>
    <mergeCell ref="B2:B3"/>
    <mergeCell ref="A1:G1"/>
    <mergeCell ref="G2:G3"/>
    <mergeCell ref="C2:C3"/>
    <mergeCell ref="D2:D3"/>
    <mergeCell ref="E2:E3"/>
    <mergeCell ref="F2:F3"/>
    <mergeCell ref="A8:A9"/>
    <mergeCell ref="B8:B9"/>
    <mergeCell ref="A5:A6"/>
    <mergeCell ref="B5:B6"/>
    <mergeCell ref="C5: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700FA-9462-4D6A-A92C-EB35805933D6}">
  <dimension ref="A1:H42"/>
  <sheetViews>
    <sheetView topLeftCell="A21" zoomScale="85" zoomScaleNormal="85" workbookViewId="0">
      <selection activeCell="J40" sqref="J40"/>
    </sheetView>
  </sheetViews>
  <sheetFormatPr defaultColWidth="9" defaultRowHeight="15.5" x14ac:dyDescent="0.65"/>
  <cols>
    <col min="1" max="1" width="6.08984375" style="32" bestFit="1" customWidth="1"/>
    <col min="2" max="3" width="20.54296875" style="32" customWidth="1"/>
    <col min="4" max="4" width="5.453125" style="32" bestFit="1" customWidth="1"/>
    <col min="5" max="5" width="15.08984375" style="33" bestFit="1" customWidth="1"/>
    <col min="6" max="6" width="34.1796875" style="33" customWidth="1"/>
    <col min="7" max="16384" width="9" style="33"/>
  </cols>
  <sheetData>
    <row r="1" spans="1:8" x14ac:dyDescent="0.65">
      <c r="A1" s="345" t="s">
        <v>301</v>
      </c>
      <c r="B1" s="346"/>
      <c r="C1" s="346"/>
      <c r="D1" s="346"/>
      <c r="E1" s="346"/>
      <c r="F1" s="347"/>
    </row>
    <row r="2" spans="1:8" x14ac:dyDescent="0.65">
      <c r="A2" s="359" t="s">
        <v>1</v>
      </c>
      <c r="B2" s="361" t="s">
        <v>2</v>
      </c>
      <c r="C2" s="361"/>
      <c r="D2" s="355" t="s">
        <v>193</v>
      </c>
      <c r="E2" s="355" t="s">
        <v>302</v>
      </c>
      <c r="F2" s="357" t="s">
        <v>297</v>
      </c>
    </row>
    <row r="3" spans="1:8" ht="16" thickBot="1" x14ac:dyDescent="0.7">
      <c r="A3" s="360"/>
      <c r="B3" s="145" t="s">
        <v>20</v>
      </c>
      <c r="C3" s="145" t="s">
        <v>21</v>
      </c>
      <c r="D3" s="362"/>
      <c r="E3" s="356"/>
      <c r="F3" s="358"/>
    </row>
    <row r="4" spans="1:8" x14ac:dyDescent="0.65">
      <c r="A4" s="146">
        <v>2</v>
      </c>
      <c r="B4" s="147" t="s">
        <v>28</v>
      </c>
      <c r="C4" s="147" t="s">
        <v>29</v>
      </c>
      <c r="D4" s="148" t="s">
        <v>23</v>
      </c>
      <c r="E4" s="147">
        <v>1</v>
      </c>
      <c r="F4" s="149" t="s">
        <v>298</v>
      </c>
      <c r="H4" s="150"/>
    </row>
    <row r="5" spans="1:8" x14ac:dyDescent="0.65">
      <c r="A5" s="151">
        <v>4</v>
      </c>
      <c r="B5" s="147" t="s">
        <v>35</v>
      </c>
      <c r="C5" s="147" t="s">
        <v>36</v>
      </c>
      <c r="D5" s="147" t="s">
        <v>24</v>
      </c>
      <c r="E5" s="147">
        <v>1</v>
      </c>
      <c r="F5" s="149" t="s">
        <v>298</v>
      </c>
    </row>
    <row r="6" spans="1:8" x14ac:dyDescent="0.65">
      <c r="A6" s="152">
        <v>8</v>
      </c>
      <c r="B6" s="153" t="s">
        <v>45</v>
      </c>
      <c r="C6" s="153" t="s">
        <v>46</v>
      </c>
      <c r="D6" s="153" t="s">
        <v>23</v>
      </c>
      <c r="E6" s="153">
        <v>1</v>
      </c>
      <c r="F6" s="154" t="s">
        <v>298</v>
      </c>
    </row>
    <row r="7" spans="1:8" x14ac:dyDescent="0.65">
      <c r="A7" s="152"/>
      <c r="B7" s="153" t="s">
        <v>45</v>
      </c>
      <c r="C7" s="153" t="s">
        <v>46</v>
      </c>
      <c r="D7" s="153" t="s">
        <v>24</v>
      </c>
      <c r="E7" s="153">
        <v>1</v>
      </c>
      <c r="F7" s="154" t="s">
        <v>298</v>
      </c>
    </row>
    <row r="8" spans="1:8" x14ac:dyDescent="0.65">
      <c r="A8" s="155">
        <v>11</v>
      </c>
      <c r="B8" s="156" t="s">
        <v>51</v>
      </c>
      <c r="C8" s="156" t="s">
        <v>52</v>
      </c>
      <c r="D8" s="156" t="s">
        <v>23</v>
      </c>
      <c r="E8" s="156">
        <v>1</v>
      </c>
      <c r="F8" s="157" t="s">
        <v>298</v>
      </c>
    </row>
    <row r="9" spans="1:8" x14ac:dyDescent="0.65">
      <c r="A9" s="155"/>
      <c r="B9" s="156" t="s">
        <v>51</v>
      </c>
      <c r="C9" s="156" t="s">
        <v>52</v>
      </c>
      <c r="D9" s="156" t="s">
        <v>24</v>
      </c>
      <c r="E9" s="156">
        <v>1</v>
      </c>
      <c r="F9" s="157" t="s">
        <v>299</v>
      </c>
    </row>
    <row r="10" spans="1:8" x14ac:dyDescent="0.65">
      <c r="A10" s="158">
        <v>12</v>
      </c>
      <c r="B10" s="156" t="s">
        <v>52</v>
      </c>
      <c r="C10" s="156" t="s">
        <v>54</v>
      </c>
      <c r="D10" s="156" t="s">
        <v>23</v>
      </c>
      <c r="E10" s="156">
        <v>2</v>
      </c>
      <c r="F10" s="157" t="s">
        <v>298</v>
      </c>
    </row>
    <row r="11" spans="1:8" x14ac:dyDescent="0.65">
      <c r="A11" s="158"/>
      <c r="B11" s="156" t="s">
        <v>52</v>
      </c>
      <c r="C11" s="156" t="s">
        <v>54</v>
      </c>
      <c r="D11" s="156" t="s">
        <v>24</v>
      </c>
      <c r="E11" s="156">
        <v>2</v>
      </c>
      <c r="F11" s="157" t="s">
        <v>298</v>
      </c>
    </row>
    <row r="12" spans="1:8" x14ac:dyDescent="0.65">
      <c r="A12" s="152">
        <v>18</v>
      </c>
      <c r="B12" s="153" t="s">
        <v>63</v>
      </c>
      <c r="C12" s="153" t="s">
        <v>64</v>
      </c>
      <c r="D12" s="153" t="s">
        <v>23</v>
      </c>
      <c r="E12" s="153">
        <v>1</v>
      </c>
      <c r="F12" s="154" t="s">
        <v>298</v>
      </c>
    </row>
    <row r="13" spans="1:8" x14ac:dyDescent="0.65">
      <c r="A13" s="152"/>
      <c r="B13" s="153" t="s">
        <v>63</v>
      </c>
      <c r="C13" s="153" t="s">
        <v>64</v>
      </c>
      <c r="D13" s="153" t="s">
        <v>24</v>
      </c>
      <c r="E13" s="153">
        <v>1</v>
      </c>
      <c r="F13" s="154" t="s">
        <v>299</v>
      </c>
    </row>
    <row r="14" spans="1:8" x14ac:dyDescent="0.65">
      <c r="A14" s="159">
        <v>19</v>
      </c>
      <c r="B14" s="153" t="s">
        <v>64</v>
      </c>
      <c r="C14" s="153" t="s">
        <v>65</v>
      </c>
      <c r="D14" s="153" t="s">
        <v>23</v>
      </c>
      <c r="E14" s="153">
        <v>1</v>
      </c>
      <c r="F14" s="154" t="s">
        <v>298</v>
      </c>
    </row>
    <row r="15" spans="1:8" x14ac:dyDescent="0.65">
      <c r="A15" s="159">
        <v>19</v>
      </c>
      <c r="B15" s="153" t="s">
        <v>64</v>
      </c>
      <c r="C15" s="153" t="s">
        <v>65</v>
      </c>
      <c r="D15" s="153" t="s">
        <v>24</v>
      </c>
      <c r="E15" s="153">
        <v>1</v>
      </c>
      <c r="F15" s="154" t="s">
        <v>299</v>
      </c>
    </row>
    <row r="16" spans="1:8" x14ac:dyDescent="0.65">
      <c r="A16" s="160">
        <v>22</v>
      </c>
      <c r="B16" s="363" t="s">
        <v>68</v>
      </c>
      <c r="C16" s="363"/>
      <c r="D16" s="161" t="s">
        <v>303</v>
      </c>
      <c r="E16" s="161">
        <v>1</v>
      </c>
      <c r="F16" s="162" t="s">
        <v>300</v>
      </c>
    </row>
    <row r="17" spans="1:6" x14ac:dyDescent="0.65">
      <c r="A17" s="163">
        <v>24</v>
      </c>
      <c r="B17" s="348" t="s">
        <v>70</v>
      </c>
      <c r="C17" s="349"/>
      <c r="D17" s="164" t="s">
        <v>303</v>
      </c>
      <c r="E17" s="161">
        <v>1</v>
      </c>
      <c r="F17" s="162" t="s">
        <v>300</v>
      </c>
    </row>
    <row r="18" spans="1:6" x14ac:dyDescent="0.65">
      <c r="A18" s="152">
        <v>27</v>
      </c>
      <c r="B18" s="153" t="s">
        <v>73</v>
      </c>
      <c r="C18" s="153" t="s">
        <v>74</v>
      </c>
      <c r="D18" s="153" t="s">
        <v>23</v>
      </c>
      <c r="E18" s="153">
        <v>1</v>
      </c>
      <c r="F18" s="154" t="s">
        <v>298</v>
      </c>
    </row>
    <row r="19" spans="1:6" x14ac:dyDescent="0.65">
      <c r="A19" s="152">
        <v>27</v>
      </c>
      <c r="B19" s="153" t="s">
        <v>73</v>
      </c>
      <c r="C19" s="153" t="s">
        <v>74</v>
      </c>
      <c r="D19" s="153" t="s">
        <v>23</v>
      </c>
      <c r="E19" s="153">
        <v>1</v>
      </c>
      <c r="F19" s="154" t="s">
        <v>299</v>
      </c>
    </row>
    <row r="20" spans="1:6" x14ac:dyDescent="0.65">
      <c r="A20" s="146">
        <v>28</v>
      </c>
      <c r="B20" s="147" t="s">
        <v>76</v>
      </c>
      <c r="C20" s="147" t="s">
        <v>77</v>
      </c>
      <c r="D20" s="147" t="s">
        <v>24</v>
      </c>
      <c r="E20" s="147">
        <v>1</v>
      </c>
      <c r="F20" s="149" t="s">
        <v>298</v>
      </c>
    </row>
    <row r="21" spans="1:6" x14ac:dyDescent="0.65">
      <c r="A21" s="151">
        <v>31</v>
      </c>
      <c r="B21" s="147" t="s">
        <v>82</v>
      </c>
      <c r="C21" s="147" t="s">
        <v>83</v>
      </c>
      <c r="D21" s="147" t="s">
        <v>303</v>
      </c>
      <c r="E21" s="165">
        <v>4</v>
      </c>
      <c r="F21" s="166" t="s">
        <v>298</v>
      </c>
    </row>
    <row r="22" spans="1:6" x14ac:dyDescent="0.65">
      <c r="A22" s="151">
        <v>34</v>
      </c>
      <c r="B22" s="147" t="s">
        <v>89</v>
      </c>
      <c r="C22" s="147" t="s">
        <v>90</v>
      </c>
      <c r="D22" s="147" t="s">
        <v>303</v>
      </c>
      <c r="E22" s="147">
        <v>2</v>
      </c>
      <c r="F22" s="149" t="s">
        <v>298</v>
      </c>
    </row>
    <row r="23" spans="1:6" x14ac:dyDescent="0.65">
      <c r="A23" s="146">
        <v>38</v>
      </c>
      <c r="B23" s="147" t="s">
        <v>95</v>
      </c>
      <c r="C23" s="147" t="s">
        <v>96</v>
      </c>
      <c r="D23" s="147" t="s">
        <v>23</v>
      </c>
      <c r="E23" s="147">
        <v>1</v>
      </c>
      <c r="F23" s="149" t="s">
        <v>298</v>
      </c>
    </row>
    <row r="24" spans="1:6" x14ac:dyDescent="0.65">
      <c r="A24" s="151">
        <v>39</v>
      </c>
      <c r="B24" s="147" t="s">
        <v>95</v>
      </c>
      <c r="C24" s="147" t="s">
        <v>96</v>
      </c>
      <c r="D24" s="147" t="s">
        <v>24</v>
      </c>
      <c r="E24" s="147">
        <v>1</v>
      </c>
      <c r="F24" s="149" t="s">
        <v>298</v>
      </c>
    </row>
    <row r="25" spans="1:6" x14ac:dyDescent="0.65">
      <c r="A25" s="146">
        <v>41</v>
      </c>
      <c r="B25" s="147" t="s">
        <v>100</v>
      </c>
      <c r="C25" s="147" t="s">
        <v>101</v>
      </c>
      <c r="D25" s="147" t="s">
        <v>23</v>
      </c>
      <c r="E25" s="147">
        <v>1</v>
      </c>
      <c r="F25" s="149" t="s">
        <v>298</v>
      </c>
    </row>
    <row r="26" spans="1:6" x14ac:dyDescent="0.65">
      <c r="A26" s="151">
        <v>44</v>
      </c>
      <c r="B26" s="147" t="s">
        <v>105</v>
      </c>
      <c r="C26" s="147" t="s">
        <v>106</v>
      </c>
      <c r="D26" s="147" t="s">
        <v>303</v>
      </c>
      <c r="E26" s="147">
        <v>2</v>
      </c>
      <c r="F26" s="149" t="s">
        <v>298</v>
      </c>
    </row>
    <row r="27" spans="1:6" x14ac:dyDescent="0.65">
      <c r="A27" s="146">
        <v>49</v>
      </c>
      <c r="B27" s="147" t="s">
        <v>113</v>
      </c>
      <c r="C27" s="147" t="s">
        <v>115</v>
      </c>
      <c r="D27" s="147" t="s">
        <v>24</v>
      </c>
      <c r="E27" s="147">
        <v>1</v>
      </c>
      <c r="F27" s="149" t="s">
        <v>298</v>
      </c>
    </row>
    <row r="28" spans="1:6" x14ac:dyDescent="0.65">
      <c r="A28" s="152">
        <v>52</v>
      </c>
      <c r="B28" s="353" t="s">
        <v>118</v>
      </c>
      <c r="C28" s="354"/>
      <c r="D28" s="167" t="s">
        <v>24</v>
      </c>
      <c r="E28" s="153">
        <v>1</v>
      </c>
      <c r="F28" s="154" t="s">
        <v>299</v>
      </c>
    </row>
    <row r="29" spans="1:6" x14ac:dyDescent="0.65">
      <c r="A29" s="146">
        <v>57</v>
      </c>
      <c r="B29" s="147" t="s">
        <v>124</v>
      </c>
      <c r="C29" s="147" t="s">
        <v>125</v>
      </c>
      <c r="D29" s="147" t="s">
        <v>303</v>
      </c>
      <c r="E29" s="147">
        <v>2</v>
      </c>
      <c r="F29" s="149" t="s">
        <v>298</v>
      </c>
    </row>
    <row r="30" spans="1:6" x14ac:dyDescent="0.65">
      <c r="A30" s="151">
        <v>61</v>
      </c>
      <c r="B30" s="147" t="s">
        <v>129</v>
      </c>
      <c r="C30" s="147" t="s">
        <v>130</v>
      </c>
      <c r="D30" s="147" t="s">
        <v>23</v>
      </c>
      <c r="E30" s="156">
        <v>3</v>
      </c>
      <c r="F30" s="157" t="s">
        <v>298</v>
      </c>
    </row>
    <row r="31" spans="1:6" x14ac:dyDescent="0.65">
      <c r="A31" s="146">
        <v>62</v>
      </c>
      <c r="B31" s="147" t="s">
        <v>130</v>
      </c>
      <c r="C31" s="147" t="s">
        <v>131</v>
      </c>
      <c r="D31" s="147" t="s">
        <v>23</v>
      </c>
      <c r="E31" s="147">
        <v>2</v>
      </c>
      <c r="F31" s="149" t="s">
        <v>298</v>
      </c>
    </row>
    <row r="32" spans="1:6" x14ac:dyDescent="0.65">
      <c r="A32" s="160">
        <v>64</v>
      </c>
      <c r="B32" s="351" t="s">
        <v>133</v>
      </c>
      <c r="C32" s="352"/>
      <c r="D32" s="168" t="s">
        <v>23</v>
      </c>
      <c r="E32" s="161">
        <v>1</v>
      </c>
      <c r="F32" s="162" t="s">
        <v>300</v>
      </c>
    </row>
    <row r="33" spans="1:6" x14ac:dyDescent="0.65">
      <c r="A33" s="146">
        <v>68</v>
      </c>
      <c r="B33" s="147" t="s">
        <v>137</v>
      </c>
      <c r="C33" s="147" t="s">
        <v>138</v>
      </c>
      <c r="D33" s="147" t="s">
        <v>23</v>
      </c>
      <c r="E33" s="147">
        <v>2</v>
      </c>
      <c r="F33" s="149" t="s">
        <v>298</v>
      </c>
    </row>
    <row r="34" spans="1:6" x14ac:dyDescent="0.65">
      <c r="A34" s="160">
        <v>70</v>
      </c>
      <c r="B34" s="348" t="s">
        <v>140</v>
      </c>
      <c r="C34" s="349"/>
      <c r="D34" s="164" t="s">
        <v>23</v>
      </c>
      <c r="E34" s="161">
        <v>1</v>
      </c>
      <c r="F34" s="162" t="s">
        <v>300</v>
      </c>
    </row>
    <row r="35" spans="1:6" x14ac:dyDescent="0.65">
      <c r="A35" s="151">
        <v>72</v>
      </c>
      <c r="B35" s="147" t="s">
        <v>142</v>
      </c>
      <c r="C35" s="147" t="s">
        <v>143</v>
      </c>
      <c r="D35" s="147" t="s">
        <v>23</v>
      </c>
      <c r="E35" s="147">
        <v>1</v>
      </c>
      <c r="F35" s="149" t="s">
        <v>298</v>
      </c>
    </row>
    <row r="36" spans="1:6" ht="16" thickBot="1" x14ac:dyDescent="0.7">
      <c r="A36" s="169">
        <v>74</v>
      </c>
      <c r="B36" s="350" t="s">
        <v>146</v>
      </c>
      <c r="C36" s="350"/>
      <c r="D36" s="170" t="s">
        <v>23</v>
      </c>
      <c r="E36" s="171">
        <v>1</v>
      </c>
      <c r="F36" s="172" t="s">
        <v>300</v>
      </c>
    </row>
    <row r="37" spans="1:6" ht="16" thickBot="1" x14ac:dyDescent="0.7">
      <c r="A37" s="334" t="s">
        <v>148</v>
      </c>
      <c r="B37" s="335"/>
      <c r="C37" s="335"/>
      <c r="D37" s="36"/>
      <c r="E37" s="80">
        <f>SUM(E4:E36)</f>
        <v>45</v>
      </c>
      <c r="F37" s="173"/>
    </row>
    <row r="38" spans="1:6" ht="16" thickBot="1" x14ac:dyDescent="0.7">
      <c r="A38" s="60"/>
      <c r="B38" s="60"/>
      <c r="C38" s="60"/>
      <c r="D38" s="60"/>
      <c r="E38" s="60"/>
    </row>
    <row r="39" spans="1:6" ht="16" thickBot="1" x14ac:dyDescent="0.7">
      <c r="B39" s="174" t="s">
        <v>337</v>
      </c>
      <c r="C39" s="80" t="s">
        <v>333</v>
      </c>
    </row>
    <row r="40" spans="1:6" x14ac:dyDescent="0.65">
      <c r="B40" s="175" t="s">
        <v>298</v>
      </c>
      <c r="C40" s="176">
        <f>SUMIF(F4:F36,B40,E4:E36)</f>
        <v>35</v>
      </c>
    </row>
    <row r="41" spans="1:6" x14ac:dyDescent="0.65">
      <c r="B41" s="177" t="s">
        <v>299</v>
      </c>
      <c r="C41" s="178">
        <f>SUMIF(F4:F36,B41,E4:E36)</f>
        <v>5</v>
      </c>
    </row>
    <row r="42" spans="1:6" ht="16" thickBot="1" x14ac:dyDescent="0.7">
      <c r="B42" s="179" t="s">
        <v>300</v>
      </c>
      <c r="C42" s="180">
        <f>SUMIF(F4:F36,B42,E4:E36)</f>
        <v>5</v>
      </c>
    </row>
  </sheetData>
  <mergeCells count="13">
    <mergeCell ref="A1:F1"/>
    <mergeCell ref="B34:C34"/>
    <mergeCell ref="B36:C36"/>
    <mergeCell ref="A37:C37"/>
    <mergeCell ref="B32:C32"/>
    <mergeCell ref="B28:C28"/>
    <mergeCell ref="E2:E3"/>
    <mergeCell ref="F2:F3"/>
    <mergeCell ref="A2:A3"/>
    <mergeCell ref="B2:C2"/>
    <mergeCell ref="D2:D3"/>
    <mergeCell ref="B16:C16"/>
    <mergeCell ref="B17: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zoomScale="60" zoomScaleNormal="60" workbookViewId="0">
      <pane ySplit="3" topLeftCell="A75" activePane="bottomLeft" state="frozen"/>
      <selection activeCell="G1" sqref="G1"/>
      <selection pane="bottomLeft" activeCell="F67" sqref="F67"/>
    </sheetView>
  </sheetViews>
  <sheetFormatPr defaultColWidth="9" defaultRowHeight="20" x14ac:dyDescent="0.85"/>
  <cols>
    <col min="1" max="1" width="9" style="114"/>
    <col min="2" max="3" width="13.1796875" style="114" customWidth="1"/>
    <col min="4" max="4" width="14.6328125" style="114" customWidth="1"/>
    <col min="5" max="5" width="16.08984375" style="114" customWidth="1"/>
    <col min="6" max="6" width="20.54296875" style="114" bestFit="1" customWidth="1"/>
    <col min="7" max="7" width="23" style="114" customWidth="1"/>
    <col min="8" max="8" width="11.90625" style="114" customWidth="1"/>
    <col min="9" max="9" width="9.81640625" style="114" customWidth="1"/>
    <col min="10" max="10" width="12.1796875" style="114" customWidth="1"/>
    <col min="11" max="11" width="10.54296875" style="114" customWidth="1"/>
    <col min="12" max="12" width="9.1796875" style="114" customWidth="1"/>
    <col min="13" max="13" width="8.90625" style="114" customWidth="1"/>
    <col min="14" max="14" width="13.08984375" style="114" customWidth="1"/>
    <col min="15" max="15" width="13.6328125" style="114" customWidth="1"/>
    <col min="16" max="16" width="14.08984375" style="114" customWidth="1"/>
    <col min="17" max="17" width="12.81640625" style="132" customWidth="1"/>
    <col min="18" max="18" width="13.08984375" style="132" customWidth="1"/>
    <col min="19" max="19" width="11.90625" style="132" customWidth="1"/>
    <col min="20" max="25" width="12.54296875" style="132" customWidth="1"/>
    <col min="26" max="26" width="26.08984375" style="132" customWidth="1"/>
    <col min="27" max="16384" width="9" style="132"/>
  </cols>
  <sheetData>
    <row r="1" spans="1:26" ht="47" customHeight="1" x14ac:dyDescent="0.85">
      <c r="C1" s="368" t="s">
        <v>0</v>
      </c>
      <c r="D1" s="368"/>
      <c r="E1" s="368"/>
      <c r="F1" s="368"/>
      <c r="G1" s="368"/>
      <c r="H1" s="368"/>
      <c r="I1" s="368"/>
      <c r="J1" s="368"/>
      <c r="K1" s="368"/>
      <c r="L1" s="368"/>
      <c r="M1" s="368"/>
      <c r="N1" s="368"/>
      <c r="O1" s="368"/>
      <c r="P1" s="368"/>
      <c r="Q1" s="368"/>
      <c r="R1" s="368"/>
      <c r="S1" s="368"/>
      <c r="T1" s="368"/>
      <c r="U1" s="368"/>
      <c r="V1" s="368"/>
      <c r="W1" s="368"/>
      <c r="X1" s="368"/>
      <c r="Y1" s="368"/>
      <c r="Z1" s="368"/>
    </row>
    <row r="2" spans="1:26" ht="39" customHeight="1" x14ac:dyDescent="0.85">
      <c r="A2" s="369" t="s">
        <v>1</v>
      </c>
      <c r="B2" s="369" t="s">
        <v>2</v>
      </c>
      <c r="C2" s="369"/>
      <c r="D2" s="369" t="s">
        <v>3</v>
      </c>
      <c r="E2" s="369" t="s">
        <v>4</v>
      </c>
      <c r="F2" s="370" t="s">
        <v>5</v>
      </c>
      <c r="G2" s="369" t="s">
        <v>6</v>
      </c>
      <c r="H2" s="372" t="s">
        <v>7</v>
      </c>
      <c r="I2" s="372"/>
      <c r="J2" s="373"/>
      <c r="K2" s="374" t="s">
        <v>8</v>
      </c>
      <c r="L2" s="372"/>
      <c r="M2" s="373"/>
      <c r="N2" s="374" t="s">
        <v>9</v>
      </c>
      <c r="O2" s="372"/>
      <c r="P2" s="373"/>
      <c r="Q2" s="369" t="s">
        <v>10</v>
      </c>
      <c r="R2" s="369" t="s">
        <v>11</v>
      </c>
      <c r="S2" s="369" t="s">
        <v>12</v>
      </c>
      <c r="T2" s="369" t="s">
        <v>13</v>
      </c>
      <c r="U2" s="370" t="s">
        <v>14</v>
      </c>
      <c r="V2" s="370" t="s">
        <v>15</v>
      </c>
      <c r="W2" s="370" t="s">
        <v>16</v>
      </c>
      <c r="X2" s="370" t="s">
        <v>17</v>
      </c>
      <c r="Y2" s="370" t="s">
        <v>18</v>
      </c>
      <c r="Z2" s="378" t="s">
        <v>19</v>
      </c>
    </row>
    <row r="3" spans="1:26" ht="30.65" customHeight="1" x14ac:dyDescent="0.85">
      <c r="A3" s="370"/>
      <c r="B3" s="182" t="s">
        <v>20</v>
      </c>
      <c r="C3" s="182" t="s">
        <v>21</v>
      </c>
      <c r="D3" s="370"/>
      <c r="E3" s="370"/>
      <c r="F3" s="371"/>
      <c r="G3" s="370"/>
      <c r="H3" s="183" t="s">
        <v>22</v>
      </c>
      <c r="I3" s="182" t="s">
        <v>23</v>
      </c>
      <c r="J3" s="182" t="s">
        <v>24</v>
      </c>
      <c r="K3" s="182" t="s">
        <v>22</v>
      </c>
      <c r="L3" s="182" t="s">
        <v>23</v>
      </c>
      <c r="M3" s="182" t="s">
        <v>24</v>
      </c>
      <c r="N3" s="182" t="s">
        <v>22</v>
      </c>
      <c r="O3" s="182" t="s">
        <v>23</v>
      </c>
      <c r="P3" s="182" t="s">
        <v>24</v>
      </c>
      <c r="Q3" s="369"/>
      <c r="R3" s="369"/>
      <c r="S3" s="369"/>
      <c r="T3" s="369"/>
      <c r="U3" s="377"/>
      <c r="V3" s="377"/>
      <c r="W3" s="377"/>
      <c r="X3" s="377"/>
      <c r="Y3" s="377"/>
      <c r="Z3" s="378"/>
    </row>
    <row r="4" spans="1:26" ht="22.25" customHeight="1" x14ac:dyDescent="0.85">
      <c r="A4" s="184">
        <v>1</v>
      </c>
      <c r="B4" s="379" t="s">
        <v>25</v>
      </c>
      <c r="C4" s="379"/>
      <c r="D4" s="184"/>
      <c r="E4" s="184" t="s">
        <v>26</v>
      </c>
      <c r="F4" s="184">
        <v>25</v>
      </c>
      <c r="G4" s="186" t="s">
        <v>27</v>
      </c>
      <c r="H4" s="184"/>
      <c r="I4" s="184"/>
      <c r="J4" s="184"/>
      <c r="K4" s="184"/>
      <c r="L4" s="184"/>
      <c r="M4" s="186">
        <v>6</v>
      </c>
      <c r="N4" s="184"/>
      <c r="O4" s="184"/>
      <c r="P4" s="184"/>
      <c r="Q4" s="187"/>
      <c r="R4" s="187"/>
      <c r="S4" s="187">
        <v>9</v>
      </c>
      <c r="T4" s="188"/>
      <c r="U4" s="185"/>
      <c r="V4" s="185"/>
      <c r="W4" s="185"/>
      <c r="X4" s="185"/>
      <c r="Y4" s="185">
        <v>6</v>
      </c>
      <c r="Z4" s="185"/>
    </row>
    <row r="5" spans="1:26" ht="22.25" customHeight="1" x14ac:dyDescent="0.85">
      <c r="A5" s="185">
        <v>2</v>
      </c>
      <c r="B5" s="185" t="s">
        <v>28</v>
      </c>
      <c r="C5" s="185" t="s">
        <v>29</v>
      </c>
      <c r="D5" s="185"/>
      <c r="E5" s="185" t="s">
        <v>30</v>
      </c>
      <c r="F5" s="185">
        <v>30</v>
      </c>
      <c r="G5" s="185" t="s">
        <v>22</v>
      </c>
      <c r="H5" s="185">
        <v>4</v>
      </c>
      <c r="I5" s="185"/>
      <c r="J5" s="185"/>
      <c r="K5" s="185"/>
      <c r="L5" s="185"/>
      <c r="M5" s="185"/>
      <c r="N5" s="185"/>
      <c r="O5" s="185"/>
      <c r="P5" s="185"/>
      <c r="Q5" s="185"/>
      <c r="R5" s="185"/>
      <c r="S5" s="185"/>
      <c r="T5" s="189">
        <v>1</v>
      </c>
      <c r="U5" s="379">
        <v>1</v>
      </c>
      <c r="V5" s="185">
        <v>8</v>
      </c>
      <c r="W5" s="185"/>
      <c r="X5" s="185"/>
      <c r="Y5" s="185"/>
      <c r="Z5" s="185"/>
    </row>
    <row r="6" spans="1:26" ht="22.25" customHeight="1" x14ac:dyDescent="0.85">
      <c r="A6" s="185">
        <v>3</v>
      </c>
      <c r="B6" s="185" t="s">
        <v>29</v>
      </c>
      <c r="C6" s="185" t="s">
        <v>31</v>
      </c>
      <c r="D6" s="185"/>
      <c r="E6" s="185" t="s">
        <v>32</v>
      </c>
      <c r="F6" s="185"/>
      <c r="G6" s="186" t="s">
        <v>33</v>
      </c>
      <c r="H6" s="185"/>
      <c r="I6" s="185">
        <v>8</v>
      </c>
      <c r="J6" s="185"/>
      <c r="K6" s="185"/>
      <c r="L6" s="185">
        <v>16</v>
      </c>
      <c r="M6" s="185"/>
      <c r="N6" s="185"/>
      <c r="O6" s="185">
        <v>34</v>
      </c>
      <c r="P6" s="185"/>
      <c r="Q6" s="185">
        <v>2</v>
      </c>
      <c r="R6" s="185">
        <v>11</v>
      </c>
      <c r="S6" s="185"/>
      <c r="T6" s="189"/>
      <c r="U6" s="379"/>
      <c r="V6" s="185">
        <v>42</v>
      </c>
      <c r="W6" s="185">
        <v>8</v>
      </c>
      <c r="X6" s="185">
        <v>8</v>
      </c>
      <c r="Y6" s="185">
        <v>42</v>
      </c>
      <c r="Z6" s="185" t="s">
        <v>34</v>
      </c>
    </row>
    <row r="7" spans="1:26" ht="22.25" customHeight="1" x14ac:dyDescent="0.85">
      <c r="A7" s="184">
        <v>4</v>
      </c>
      <c r="B7" s="185" t="s">
        <v>35</v>
      </c>
      <c r="C7" s="185" t="s">
        <v>36</v>
      </c>
      <c r="D7" s="185"/>
      <c r="E7" s="185" t="s">
        <v>37</v>
      </c>
      <c r="F7" s="185"/>
      <c r="G7" s="185" t="s">
        <v>27</v>
      </c>
      <c r="H7" s="185"/>
      <c r="I7" s="185"/>
      <c r="J7" s="185"/>
      <c r="K7" s="185"/>
      <c r="L7" s="185"/>
      <c r="M7" s="185">
        <v>53</v>
      </c>
      <c r="N7" s="185"/>
      <c r="O7" s="185"/>
      <c r="P7" s="185"/>
      <c r="Q7" s="185">
        <v>8</v>
      </c>
      <c r="R7" s="185">
        <v>8</v>
      </c>
      <c r="S7" s="185">
        <v>9</v>
      </c>
      <c r="T7" s="189"/>
      <c r="U7" s="379">
        <v>1</v>
      </c>
      <c r="V7" s="185"/>
      <c r="W7" s="185">
        <v>53</v>
      </c>
      <c r="X7" s="185"/>
      <c r="Y7" s="185"/>
      <c r="Z7" s="185"/>
    </row>
    <row r="8" spans="1:26" ht="22.25" customHeight="1" x14ac:dyDescent="0.85">
      <c r="A8" s="185">
        <v>5</v>
      </c>
      <c r="B8" s="185" t="s">
        <v>38</v>
      </c>
      <c r="C8" s="185" t="s">
        <v>39</v>
      </c>
      <c r="D8" s="185"/>
      <c r="E8" s="185" t="s">
        <v>30</v>
      </c>
      <c r="F8" s="185">
        <v>30</v>
      </c>
      <c r="G8" s="185" t="s">
        <v>22</v>
      </c>
      <c r="H8" s="185">
        <v>4</v>
      </c>
      <c r="I8" s="185"/>
      <c r="J8" s="185"/>
      <c r="K8" s="185"/>
      <c r="L8" s="185"/>
      <c r="M8" s="185"/>
      <c r="N8" s="185"/>
      <c r="O8" s="185"/>
      <c r="P8" s="185"/>
      <c r="Q8" s="185"/>
      <c r="R8" s="185"/>
      <c r="S8" s="185"/>
      <c r="T8" s="189">
        <v>1</v>
      </c>
      <c r="U8" s="379"/>
      <c r="V8" s="185">
        <v>8</v>
      </c>
      <c r="W8" s="185"/>
      <c r="X8" s="185"/>
      <c r="Y8" s="185"/>
      <c r="Z8" s="185"/>
    </row>
    <row r="9" spans="1:26" ht="22.25" customHeight="1" x14ac:dyDescent="0.85">
      <c r="A9" s="190">
        <v>6</v>
      </c>
      <c r="B9" s="380" t="s">
        <v>40</v>
      </c>
      <c r="C9" s="381"/>
      <c r="D9" s="191"/>
      <c r="E9" s="191" t="s">
        <v>30</v>
      </c>
      <c r="F9" s="191"/>
      <c r="G9" s="191" t="s">
        <v>41</v>
      </c>
      <c r="H9" s="191"/>
      <c r="I9" s="191"/>
      <c r="J9" s="191"/>
      <c r="K9" s="191"/>
      <c r="L9" s="191">
        <v>6</v>
      </c>
      <c r="M9" s="191">
        <v>6</v>
      </c>
      <c r="N9" s="191"/>
      <c r="O9" s="191"/>
      <c r="P9" s="191"/>
      <c r="Q9" s="192"/>
      <c r="R9" s="192"/>
      <c r="S9" s="192">
        <v>16</v>
      </c>
      <c r="T9" s="192"/>
      <c r="U9" s="192"/>
      <c r="V9" s="192"/>
      <c r="W9" s="192"/>
      <c r="X9" s="192"/>
      <c r="Y9" s="192">
        <v>12</v>
      </c>
      <c r="Z9" s="192"/>
    </row>
    <row r="10" spans="1:26" ht="22.25" customHeight="1" x14ac:dyDescent="0.85">
      <c r="A10" s="192">
        <v>7</v>
      </c>
      <c r="B10" s="192" t="s">
        <v>42</v>
      </c>
      <c r="C10" s="192" t="s">
        <v>43</v>
      </c>
      <c r="D10" s="192"/>
      <c r="E10" s="192" t="s">
        <v>44</v>
      </c>
      <c r="F10" s="192"/>
      <c r="G10" s="192" t="s">
        <v>22</v>
      </c>
      <c r="H10" s="192">
        <v>5</v>
      </c>
      <c r="I10" s="192"/>
      <c r="J10" s="192"/>
      <c r="K10" s="192"/>
      <c r="L10" s="192"/>
      <c r="M10" s="192"/>
      <c r="N10" s="192"/>
      <c r="O10" s="192"/>
      <c r="P10" s="192"/>
      <c r="Q10" s="192"/>
      <c r="R10" s="192"/>
      <c r="S10" s="192"/>
      <c r="T10" s="192">
        <v>1</v>
      </c>
      <c r="U10" s="192"/>
      <c r="V10" s="192">
        <v>10</v>
      </c>
      <c r="W10" s="192"/>
      <c r="X10" s="192"/>
      <c r="Y10" s="192"/>
      <c r="Z10" s="192"/>
    </row>
    <row r="11" spans="1:26" ht="22.25" customHeight="1" x14ac:dyDescent="0.85">
      <c r="A11" s="192">
        <v>8</v>
      </c>
      <c r="B11" s="192" t="s">
        <v>45</v>
      </c>
      <c r="C11" s="192" t="s">
        <v>46</v>
      </c>
      <c r="D11" s="192"/>
      <c r="E11" s="192" t="s">
        <v>32</v>
      </c>
      <c r="F11" s="192"/>
      <c r="G11" s="192" t="s">
        <v>41</v>
      </c>
      <c r="H11" s="192"/>
      <c r="I11" s="192">
        <v>8</v>
      </c>
      <c r="J11" s="192">
        <v>8</v>
      </c>
      <c r="K11" s="192"/>
      <c r="L11" s="192">
        <v>8</v>
      </c>
      <c r="M11" s="192">
        <v>8</v>
      </c>
      <c r="N11" s="192"/>
      <c r="O11" s="192">
        <v>23</v>
      </c>
      <c r="P11" s="192">
        <v>23</v>
      </c>
      <c r="Q11" s="192"/>
      <c r="R11" s="192">
        <v>8</v>
      </c>
      <c r="S11" s="192"/>
      <c r="T11" s="192"/>
      <c r="U11" s="192">
        <v>2</v>
      </c>
      <c r="V11" s="192">
        <v>62</v>
      </c>
      <c r="W11" s="192"/>
      <c r="X11" s="192">
        <v>16</v>
      </c>
      <c r="Y11" s="192">
        <v>62</v>
      </c>
      <c r="Z11" s="192"/>
    </row>
    <row r="12" spans="1:26" ht="22.25" customHeight="1" x14ac:dyDescent="0.85">
      <c r="A12" s="190">
        <v>9</v>
      </c>
      <c r="B12" s="192" t="s">
        <v>47</v>
      </c>
      <c r="C12" s="192" t="s">
        <v>48</v>
      </c>
      <c r="D12" s="192"/>
      <c r="E12" s="191" t="s">
        <v>30</v>
      </c>
      <c r="F12" s="192"/>
      <c r="G12" s="192" t="s">
        <v>22</v>
      </c>
      <c r="H12" s="192">
        <v>3</v>
      </c>
      <c r="I12" s="192"/>
      <c r="J12" s="192"/>
      <c r="K12" s="192"/>
      <c r="L12" s="192"/>
      <c r="M12" s="192"/>
      <c r="N12" s="192"/>
      <c r="O12" s="192"/>
      <c r="P12" s="192"/>
      <c r="Q12" s="192"/>
      <c r="R12" s="192"/>
      <c r="S12" s="192"/>
      <c r="T12" s="192">
        <v>1</v>
      </c>
      <c r="U12" s="192"/>
      <c r="V12" s="192">
        <v>6</v>
      </c>
      <c r="W12" s="192"/>
      <c r="X12" s="192"/>
      <c r="Y12" s="192"/>
      <c r="Z12" s="192"/>
    </row>
    <row r="13" spans="1:26" ht="22.25" customHeight="1" x14ac:dyDescent="0.85">
      <c r="A13" s="193">
        <v>10</v>
      </c>
      <c r="B13" s="194" t="s">
        <v>49</v>
      </c>
      <c r="C13" s="194" t="s">
        <v>50</v>
      </c>
      <c r="D13" s="194"/>
      <c r="E13" s="194" t="s">
        <v>30</v>
      </c>
      <c r="F13" s="194"/>
      <c r="G13" s="194" t="s">
        <v>22</v>
      </c>
      <c r="H13" s="194">
        <v>4</v>
      </c>
      <c r="I13" s="194"/>
      <c r="J13" s="194"/>
      <c r="K13" s="194"/>
      <c r="L13" s="194"/>
      <c r="M13" s="194"/>
      <c r="N13" s="194"/>
      <c r="O13" s="194"/>
      <c r="P13" s="194"/>
      <c r="Q13" s="193"/>
      <c r="R13" s="193"/>
      <c r="S13" s="193"/>
      <c r="T13" s="193">
        <v>1</v>
      </c>
      <c r="U13" s="193"/>
      <c r="V13" s="193">
        <v>8</v>
      </c>
      <c r="W13" s="193"/>
      <c r="X13" s="193"/>
      <c r="Y13" s="193"/>
      <c r="Z13" s="193"/>
    </row>
    <row r="14" spans="1:26" ht="22.25" customHeight="1" x14ac:dyDescent="0.85">
      <c r="A14" s="195">
        <v>11</v>
      </c>
      <c r="B14" s="193" t="s">
        <v>51</v>
      </c>
      <c r="C14" s="193" t="s">
        <v>52</v>
      </c>
      <c r="D14" s="193"/>
      <c r="E14" s="193" t="s">
        <v>53</v>
      </c>
      <c r="F14" s="193"/>
      <c r="G14" s="193" t="s">
        <v>41</v>
      </c>
      <c r="H14" s="193"/>
      <c r="I14" s="193">
        <v>23</v>
      </c>
      <c r="J14" s="193">
        <v>10</v>
      </c>
      <c r="K14" s="193"/>
      <c r="L14" s="193">
        <v>9</v>
      </c>
      <c r="M14" s="193"/>
      <c r="N14" s="193"/>
      <c r="O14" s="193">
        <v>23</v>
      </c>
      <c r="P14" s="193">
        <v>23</v>
      </c>
      <c r="Q14" s="193">
        <v>2</v>
      </c>
      <c r="R14" s="193"/>
      <c r="S14" s="193">
        <v>10</v>
      </c>
      <c r="T14" s="193"/>
      <c r="U14" s="193">
        <v>2</v>
      </c>
      <c r="V14" s="193">
        <v>79</v>
      </c>
      <c r="W14" s="193"/>
      <c r="X14" s="193">
        <v>9</v>
      </c>
      <c r="Y14" s="193">
        <v>79</v>
      </c>
      <c r="Z14" s="193"/>
    </row>
    <row r="15" spans="1:26" ht="22.25" customHeight="1" x14ac:dyDescent="0.85">
      <c r="A15" s="193">
        <v>12</v>
      </c>
      <c r="B15" s="193" t="s">
        <v>52</v>
      </c>
      <c r="C15" s="193" t="s">
        <v>54</v>
      </c>
      <c r="D15" s="193"/>
      <c r="E15" s="193" t="s">
        <v>55</v>
      </c>
      <c r="F15" s="193"/>
      <c r="G15" s="193" t="s">
        <v>56</v>
      </c>
      <c r="H15" s="193"/>
      <c r="I15" s="193">
        <v>66</v>
      </c>
      <c r="J15" s="193">
        <v>66</v>
      </c>
      <c r="K15" s="193"/>
      <c r="L15" s="193"/>
      <c r="M15" s="193"/>
      <c r="N15" s="193"/>
      <c r="O15" s="193"/>
      <c r="P15" s="193"/>
      <c r="Q15" s="193"/>
      <c r="R15" s="193"/>
      <c r="S15" s="193">
        <v>40</v>
      </c>
      <c r="T15" s="193"/>
      <c r="U15" s="193">
        <v>4</v>
      </c>
      <c r="V15" s="193"/>
      <c r="W15" s="193"/>
      <c r="X15" s="193">
        <v>264</v>
      </c>
      <c r="Y15" s="193"/>
      <c r="Z15" s="193"/>
    </row>
    <row r="16" spans="1:26" ht="22.25" customHeight="1" x14ac:dyDescent="0.85">
      <c r="A16" s="193">
        <v>13</v>
      </c>
      <c r="B16" s="382" t="s">
        <v>57</v>
      </c>
      <c r="C16" s="383"/>
      <c r="D16" s="193"/>
      <c r="E16" s="195" t="s">
        <v>26</v>
      </c>
      <c r="F16" s="193"/>
      <c r="G16" s="193" t="s">
        <v>27</v>
      </c>
      <c r="H16" s="193"/>
      <c r="I16" s="193"/>
      <c r="J16" s="193">
        <v>6</v>
      </c>
      <c r="K16" s="193"/>
      <c r="L16" s="193"/>
      <c r="M16" s="193"/>
      <c r="N16" s="193"/>
      <c r="O16" s="193"/>
      <c r="P16" s="193"/>
      <c r="Q16" s="193"/>
      <c r="R16" s="193"/>
      <c r="S16" s="193">
        <v>9</v>
      </c>
      <c r="T16" s="193"/>
      <c r="U16" s="193"/>
      <c r="V16" s="193"/>
      <c r="W16" s="193"/>
      <c r="X16" s="193"/>
      <c r="Y16" s="193">
        <v>6</v>
      </c>
      <c r="Z16" s="193"/>
    </row>
    <row r="17" spans="1:26" ht="22.25" customHeight="1" x14ac:dyDescent="0.85">
      <c r="A17" s="195">
        <v>14</v>
      </c>
      <c r="B17" s="382" t="s">
        <v>58</v>
      </c>
      <c r="C17" s="383"/>
      <c r="D17" s="193"/>
      <c r="E17" s="195" t="s">
        <v>26</v>
      </c>
      <c r="F17" s="193"/>
      <c r="G17" s="193" t="s">
        <v>33</v>
      </c>
      <c r="H17" s="193"/>
      <c r="I17" s="193">
        <v>6</v>
      </c>
      <c r="J17" s="193"/>
      <c r="K17" s="193"/>
      <c r="L17" s="193"/>
      <c r="M17" s="193"/>
      <c r="N17" s="193"/>
      <c r="O17" s="193"/>
      <c r="P17" s="193"/>
      <c r="Q17" s="193"/>
      <c r="R17" s="193">
        <v>6</v>
      </c>
      <c r="S17" s="193">
        <v>9</v>
      </c>
      <c r="T17" s="193"/>
      <c r="U17" s="193"/>
      <c r="V17" s="193"/>
      <c r="W17" s="193"/>
      <c r="X17" s="193"/>
      <c r="Y17" s="193">
        <v>6</v>
      </c>
      <c r="Z17" s="193"/>
    </row>
    <row r="18" spans="1:26" ht="22.25" customHeight="1" x14ac:dyDescent="0.85">
      <c r="A18" s="193">
        <v>15</v>
      </c>
      <c r="B18" s="382" t="s">
        <v>59</v>
      </c>
      <c r="C18" s="383"/>
      <c r="D18" s="193"/>
      <c r="E18" s="195" t="s">
        <v>26</v>
      </c>
      <c r="F18" s="193"/>
      <c r="G18" s="193" t="s">
        <v>27</v>
      </c>
      <c r="H18" s="193"/>
      <c r="I18" s="193"/>
      <c r="J18" s="193">
        <v>6</v>
      </c>
      <c r="K18" s="193"/>
      <c r="L18" s="193"/>
      <c r="M18" s="193"/>
      <c r="N18" s="193"/>
      <c r="O18" s="193"/>
      <c r="P18" s="193"/>
      <c r="Q18" s="193"/>
      <c r="R18" s="193">
        <v>6</v>
      </c>
      <c r="S18" s="193">
        <v>9</v>
      </c>
      <c r="T18" s="193"/>
      <c r="U18" s="193"/>
      <c r="V18" s="193"/>
      <c r="W18" s="193"/>
      <c r="X18" s="193"/>
      <c r="Y18" s="193">
        <v>6</v>
      </c>
      <c r="Z18" s="193"/>
    </row>
    <row r="19" spans="1:26" ht="22.25" customHeight="1" x14ac:dyDescent="0.85">
      <c r="A19" s="195">
        <v>16</v>
      </c>
      <c r="B19" s="193" t="s">
        <v>60</v>
      </c>
      <c r="C19" s="193" t="s">
        <v>61</v>
      </c>
      <c r="D19" s="193"/>
      <c r="E19" s="193" t="s">
        <v>30</v>
      </c>
      <c r="F19" s="193"/>
      <c r="G19" s="196" t="s">
        <v>41</v>
      </c>
      <c r="H19" s="193"/>
      <c r="I19" s="193"/>
      <c r="J19" s="193"/>
      <c r="K19" s="193"/>
      <c r="L19" s="193">
        <v>3</v>
      </c>
      <c r="M19" s="193">
        <v>3</v>
      </c>
      <c r="N19" s="193"/>
      <c r="O19" s="193"/>
      <c r="P19" s="193"/>
      <c r="Q19" s="193"/>
      <c r="R19" s="193"/>
      <c r="S19" s="193">
        <v>18</v>
      </c>
      <c r="T19" s="193"/>
      <c r="U19" s="193"/>
      <c r="V19" s="193"/>
      <c r="W19" s="193"/>
      <c r="X19" s="193">
        <v>6</v>
      </c>
      <c r="Y19" s="193"/>
      <c r="Z19" s="193"/>
    </row>
    <row r="20" spans="1:26" ht="22.25" customHeight="1" x14ac:dyDescent="0.85">
      <c r="A20" s="197">
        <v>17</v>
      </c>
      <c r="B20" s="197" t="s">
        <v>62</v>
      </c>
      <c r="C20" s="197" t="s">
        <v>63</v>
      </c>
      <c r="D20" s="197"/>
      <c r="E20" s="197"/>
      <c r="F20" s="197"/>
      <c r="G20" s="197" t="s">
        <v>41</v>
      </c>
      <c r="H20" s="197"/>
      <c r="I20" s="197"/>
      <c r="J20" s="197"/>
      <c r="K20" s="197"/>
      <c r="L20" s="197">
        <v>4</v>
      </c>
      <c r="M20" s="197">
        <v>4</v>
      </c>
      <c r="N20" s="197"/>
      <c r="O20" s="197"/>
      <c r="P20" s="197"/>
      <c r="Q20" s="197">
        <v>2</v>
      </c>
      <c r="R20" s="197"/>
      <c r="S20" s="197">
        <v>18</v>
      </c>
      <c r="T20" s="197"/>
      <c r="U20" s="197"/>
      <c r="V20" s="197"/>
      <c r="W20" s="197"/>
      <c r="X20" s="197">
        <v>8</v>
      </c>
      <c r="Y20" s="197"/>
      <c r="Z20" s="197"/>
    </row>
    <row r="21" spans="1:26" ht="22.25" customHeight="1" x14ac:dyDescent="0.85">
      <c r="A21" s="197">
        <v>18</v>
      </c>
      <c r="B21" s="197" t="s">
        <v>63</v>
      </c>
      <c r="C21" s="197" t="s">
        <v>64</v>
      </c>
      <c r="D21" s="197"/>
      <c r="E21" s="197" t="s">
        <v>32</v>
      </c>
      <c r="F21" s="197"/>
      <c r="G21" s="197" t="s">
        <v>41</v>
      </c>
      <c r="H21" s="197"/>
      <c r="I21" s="197">
        <v>7</v>
      </c>
      <c r="J21" s="197">
        <v>7</v>
      </c>
      <c r="K21" s="197"/>
      <c r="L21" s="197"/>
      <c r="M21" s="197"/>
      <c r="N21" s="197"/>
      <c r="O21" s="197">
        <v>18</v>
      </c>
      <c r="P21" s="197">
        <v>18</v>
      </c>
      <c r="Q21" s="197">
        <v>1</v>
      </c>
      <c r="R21" s="197"/>
      <c r="S21" s="197">
        <v>10</v>
      </c>
      <c r="T21" s="197"/>
      <c r="U21" s="197">
        <v>2</v>
      </c>
      <c r="V21" s="197">
        <v>50</v>
      </c>
      <c r="W21" s="197"/>
      <c r="X21" s="197"/>
      <c r="Y21" s="197">
        <v>50</v>
      </c>
      <c r="Z21" s="197"/>
    </row>
    <row r="22" spans="1:26" ht="22.25" customHeight="1" x14ac:dyDescent="0.85">
      <c r="A22" s="198">
        <v>19</v>
      </c>
      <c r="B22" s="197" t="s">
        <v>64</v>
      </c>
      <c r="C22" s="197" t="s">
        <v>65</v>
      </c>
      <c r="D22" s="197"/>
      <c r="E22" s="197" t="s">
        <v>55</v>
      </c>
      <c r="F22" s="197"/>
      <c r="G22" s="197" t="s">
        <v>41</v>
      </c>
      <c r="H22" s="197"/>
      <c r="I22" s="197">
        <v>34</v>
      </c>
      <c r="J22" s="197">
        <v>34</v>
      </c>
      <c r="K22" s="197"/>
      <c r="L22" s="197"/>
      <c r="M22" s="197"/>
      <c r="N22" s="197"/>
      <c r="O22" s="197"/>
      <c r="P22" s="197"/>
      <c r="Q22" s="197"/>
      <c r="R22" s="197"/>
      <c r="S22" s="197">
        <v>20</v>
      </c>
      <c r="T22" s="197"/>
      <c r="U22" s="197">
        <v>2</v>
      </c>
      <c r="V22" s="197"/>
      <c r="W22" s="197"/>
      <c r="X22" s="197">
        <v>136</v>
      </c>
      <c r="Y22" s="197"/>
      <c r="Z22" s="197"/>
    </row>
    <row r="23" spans="1:26" ht="22.25" customHeight="1" x14ac:dyDescent="0.85">
      <c r="A23" s="197">
        <v>20</v>
      </c>
      <c r="B23" s="375" t="s">
        <v>66</v>
      </c>
      <c r="C23" s="376"/>
      <c r="D23" s="197"/>
      <c r="E23" s="198" t="s">
        <v>26</v>
      </c>
      <c r="F23" s="197"/>
      <c r="G23" s="197" t="s">
        <v>33</v>
      </c>
      <c r="H23" s="197"/>
      <c r="I23" s="197"/>
      <c r="J23" s="197"/>
      <c r="K23" s="197"/>
      <c r="L23" s="197">
        <v>6</v>
      </c>
      <c r="M23" s="197"/>
      <c r="N23" s="197"/>
      <c r="O23" s="197"/>
      <c r="P23" s="197"/>
      <c r="Q23" s="197"/>
      <c r="R23" s="197">
        <v>6</v>
      </c>
      <c r="S23" s="197">
        <v>10</v>
      </c>
      <c r="T23" s="197"/>
      <c r="U23" s="197"/>
      <c r="V23" s="197"/>
      <c r="W23" s="197"/>
      <c r="X23" s="197"/>
      <c r="Y23" s="197">
        <v>6</v>
      </c>
      <c r="Z23" s="197"/>
    </row>
    <row r="24" spans="1:26" ht="22.25" customHeight="1" x14ac:dyDescent="0.85">
      <c r="A24" s="198">
        <v>21</v>
      </c>
      <c r="B24" s="197" t="s">
        <v>67</v>
      </c>
      <c r="C24" s="197" t="s">
        <v>65</v>
      </c>
      <c r="D24" s="197"/>
      <c r="E24" s="197"/>
      <c r="F24" s="197"/>
      <c r="G24" s="197" t="s">
        <v>41</v>
      </c>
      <c r="H24" s="197"/>
      <c r="I24" s="197"/>
      <c r="J24" s="197"/>
      <c r="K24" s="197"/>
      <c r="L24" s="197">
        <v>3</v>
      </c>
      <c r="M24" s="197">
        <v>3</v>
      </c>
      <c r="N24" s="197"/>
      <c r="O24" s="197"/>
      <c r="P24" s="197"/>
      <c r="Q24" s="197"/>
      <c r="R24" s="197"/>
      <c r="S24" s="197">
        <v>20</v>
      </c>
      <c r="T24" s="197"/>
      <c r="U24" s="197"/>
      <c r="V24" s="197"/>
      <c r="W24" s="197"/>
      <c r="X24" s="197">
        <v>6</v>
      </c>
      <c r="Y24" s="197"/>
      <c r="Z24" s="197"/>
    </row>
    <row r="25" spans="1:26" ht="22.25" customHeight="1" x14ac:dyDescent="0.85">
      <c r="A25" s="199">
        <v>22</v>
      </c>
      <c r="B25" s="385" t="s">
        <v>68</v>
      </c>
      <c r="C25" s="385"/>
      <c r="D25" s="199"/>
      <c r="E25" s="200" t="s">
        <v>26</v>
      </c>
      <c r="F25" s="199"/>
      <c r="G25" s="199" t="s">
        <v>33</v>
      </c>
      <c r="H25" s="199"/>
      <c r="I25" s="199"/>
      <c r="J25" s="199"/>
      <c r="K25" s="199"/>
      <c r="L25" s="199">
        <v>6</v>
      </c>
      <c r="M25" s="199"/>
      <c r="N25" s="199"/>
      <c r="O25" s="199"/>
      <c r="P25" s="199"/>
      <c r="Q25" s="199"/>
      <c r="R25" s="199"/>
      <c r="S25" s="199"/>
      <c r="T25" s="199">
        <v>1</v>
      </c>
      <c r="U25" s="199">
        <v>1</v>
      </c>
      <c r="V25" s="199"/>
      <c r="W25" s="199"/>
      <c r="X25" s="199"/>
      <c r="Y25" s="199">
        <v>6</v>
      </c>
      <c r="Z25" s="199"/>
    </row>
    <row r="26" spans="1:26" ht="22.25" customHeight="1" x14ac:dyDescent="0.85">
      <c r="A26" s="199">
        <v>23</v>
      </c>
      <c r="B26" s="385" t="s">
        <v>69</v>
      </c>
      <c r="C26" s="385"/>
      <c r="D26" s="199"/>
      <c r="E26" s="200" t="s">
        <v>26</v>
      </c>
      <c r="F26" s="199"/>
      <c r="G26" s="199" t="s">
        <v>27</v>
      </c>
      <c r="H26" s="199"/>
      <c r="I26" s="199"/>
      <c r="J26" s="199"/>
      <c r="K26" s="199"/>
      <c r="L26" s="199"/>
      <c r="M26" s="199">
        <v>6</v>
      </c>
      <c r="N26" s="199"/>
      <c r="O26" s="199"/>
      <c r="P26" s="199"/>
      <c r="Q26" s="199"/>
      <c r="R26" s="199"/>
      <c r="S26" s="199"/>
      <c r="T26" s="199"/>
      <c r="U26" s="199"/>
      <c r="V26" s="199"/>
      <c r="W26" s="199"/>
      <c r="X26" s="199"/>
      <c r="Y26" s="199">
        <v>6</v>
      </c>
      <c r="Z26" s="199"/>
    </row>
    <row r="27" spans="1:26" ht="22.25" customHeight="1" x14ac:dyDescent="0.85">
      <c r="A27" s="201">
        <v>24</v>
      </c>
      <c r="B27" s="386" t="s">
        <v>70</v>
      </c>
      <c r="C27" s="387"/>
      <c r="D27" s="133"/>
      <c r="E27" s="201" t="s">
        <v>26</v>
      </c>
      <c r="F27" s="133"/>
      <c r="G27" s="133" t="s">
        <v>33</v>
      </c>
      <c r="H27" s="133"/>
      <c r="I27" s="133"/>
      <c r="J27" s="133"/>
      <c r="K27" s="133"/>
      <c r="L27" s="133">
        <v>6</v>
      </c>
      <c r="M27" s="133"/>
      <c r="N27" s="133"/>
      <c r="O27" s="133"/>
      <c r="P27" s="133"/>
      <c r="Q27" s="133"/>
      <c r="R27" s="133"/>
      <c r="S27" s="133"/>
      <c r="T27" s="133">
        <v>6</v>
      </c>
      <c r="U27" s="133">
        <v>1</v>
      </c>
      <c r="V27" s="133"/>
      <c r="W27" s="133"/>
      <c r="X27" s="133"/>
      <c r="Y27" s="133">
        <v>6</v>
      </c>
      <c r="Z27" s="133"/>
    </row>
    <row r="28" spans="1:26" ht="22.25" customHeight="1" x14ac:dyDescent="0.85">
      <c r="A28" s="133">
        <v>25</v>
      </c>
      <c r="B28" s="386" t="s">
        <v>71</v>
      </c>
      <c r="C28" s="387"/>
      <c r="D28" s="133"/>
      <c r="E28" s="201" t="s">
        <v>26</v>
      </c>
      <c r="F28" s="133"/>
      <c r="G28" s="133" t="s">
        <v>27</v>
      </c>
      <c r="H28" s="133"/>
      <c r="I28" s="133"/>
      <c r="J28" s="133"/>
      <c r="K28" s="133"/>
      <c r="L28" s="133"/>
      <c r="M28" s="133">
        <v>6</v>
      </c>
      <c r="N28" s="133"/>
      <c r="O28" s="133"/>
      <c r="P28" s="133"/>
      <c r="Q28" s="133"/>
      <c r="R28" s="133"/>
      <c r="S28" s="133"/>
      <c r="T28" s="133"/>
      <c r="U28" s="133"/>
      <c r="V28" s="133"/>
      <c r="W28" s="133"/>
      <c r="X28" s="133"/>
      <c r="Y28" s="133">
        <v>6</v>
      </c>
      <c r="Z28" s="133"/>
    </row>
    <row r="29" spans="1:26" ht="22.25" customHeight="1" x14ac:dyDescent="0.85">
      <c r="A29" s="202">
        <v>26</v>
      </c>
      <c r="B29" s="203" t="s">
        <v>72</v>
      </c>
      <c r="C29" s="203" t="s">
        <v>73</v>
      </c>
      <c r="D29" s="203"/>
      <c r="E29" s="203" t="s">
        <v>30</v>
      </c>
      <c r="F29" s="203"/>
      <c r="G29" s="203" t="s">
        <v>22</v>
      </c>
      <c r="H29" s="203">
        <v>4</v>
      </c>
      <c r="I29" s="203"/>
      <c r="J29" s="203"/>
      <c r="K29" s="203"/>
      <c r="L29" s="203"/>
      <c r="M29" s="203"/>
      <c r="N29" s="203"/>
      <c r="O29" s="203"/>
      <c r="P29" s="203"/>
      <c r="Q29" s="203"/>
      <c r="R29" s="203"/>
      <c r="S29" s="203"/>
      <c r="T29" s="203">
        <v>1</v>
      </c>
      <c r="U29" s="203"/>
      <c r="V29" s="203">
        <v>8</v>
      </c>
      <c r="W29" s="203"/>
      <c r="X29" s="203"/>
      <c r="Y29" s="203"/>
      <c r="Z29" s="203"/>
    </row>
    <row r="30" spans="1:26" ht="22.25" customHeight="1" x14ac:dyDescent="0.85">
      <c r="A30" s="203">
        <v>27</v>
      </c>
      <c r="B30" s="203" t="s">
        <v>73</v>
      </c>
      <c r="C30" s="203" t="s">
        <v>74</v>
      </c>
      <c r="D30" s="203"/>
      <c r="E30" s="203" t="s">
        <v>32</v>
      </c>
      <c r="F30" s="203"/>
      <c r="G30" s="203" t="s">
        <v>75</v>
      </c>
      <c r="H30" s="203"/>
      <c r="I30" s="203">
        <v>10</v>
      </c>
      <c r="J30" s="203"/>
      <c r="K30" s="203"/>
      <c r="L30" s="203">
        <v>9</v>
      </c>
      <c r="M30" s="203"/>
      <c r="N30" s="203"/>
      <c r="O30" s="203">
        <v>45</v>
      </c>
      <c r="P30" s="203"/>
      <c r="Q30" s="203"/>
      <c r="R30" s="203">
        <v>5</v>
      </c>
      <c r="S30" s="203">
        <v>10</v>
      </c>
      <c r="T30" s="203"/>
      <c r="U30" s="203">
        <v>2</v>
      </c>
      <c r="V30" s="203">
        <v>55</v>
      </c>
      <c r="W30" s="203"/>
      <c r="X30" s="203"/>
      <c r="Y30" s="203">
        <v>55</v>
      </c>
      <c r="Z30" s="203"/>
    </row>
    <row r="31" spans="1:26" ht="22.25" customHeight="1" x14ac:dyDescent="0.85">
      <c r="A31" s="203">
        <v>28</v>
      </c>
      <c r="B31" s="203" t="s">
        <v>76</v>
      </c>
      <c r="C31" s="203" t="s">
        <v>77</v>
      </c>
      <c r="D31" s="203"/>
      <c r="E31" s="203" t="s">
        <v>37</v>
      </c>
      <c r="F31" s="203"/>
      <c r="G31" s="203" t="s">
        <v>27</v>
      </c>
      <c r="H31" s="203"/>
      <c r="I31" s="203"/>
      <c r="J31" s="203"/>
      <c r="K31" s="203"/>
      <c r="L31" s="203"/>
      <c r="M31" s="203">
        <v>55</v>
      </c>
      <c r="N31" s="203"/>
      <c r="O31" s="203"/>
      <c r="P31" s="203"/>
      <c r="Q31" s="203">
        <v>5</v>
      </c>
      <c r="R31" s="203"/>
      <c r="S31" s="203">
        <v>18</v>
      </c>
      <c r="T31" s="203"/>
      <c r="U31" s="203">
        <v>1</v>
      </c>
      <c r="V31" s="203"/>
      <c r="W31" s="203">
        <v>55</v>
      </c>
      <c r="X31" s="203"/>
      <c r="Y31" s="203"/>
      <c r="Z31" s="203"/>
    </row>
    <row r="32" spans="1:26" ht="22.25" customHeight="1" x14ac:dyDescent="0.85">
      <c r="A32" s="202">
        <v>29</v>
      </c>
      <c r="B32" s="203" t="s">
        <v>77</v>
      </c>
      <c r="C32" s="203" t="s">
        <v>78</v>
      </c>
      <c r="D32" s="203"/>
      <c r="E32" s="203" t="s">
        <v>30</v>
      </c>
      <c r="F32" s="203"/>
      <c r="G32" s="203" t="s">
        <v>22</v>
      </c>
      <c r="H32" s="203">
        <v>3</v>
      </c>
      <c r="I32" s="203"/>
      <c r="J32" s="203"/>
      <c r="K32" s="203"/>
      <c r="L32" s="203"/>
      <c r="M32" s="203"/>
      <c r="N32" s="203"/>
      <c r="O32" s="203"/>
      <c r="P32" s="203"/>
      <c r="Q32" s="203"/>
      <c r="R32" s="203"/>
      <c r="S32" s="203"/>
      <c r="T32" s="203">
        <v>1</v>
      </c>
      <c r="U32" s="203"/>
      <c r="V32" s="203">
        <v>6</v>
      </c>
      <c r="W32" s="203"/>
      <c r="X32" s="203"/>
      <c r="Y32" s="203"/>
      <c r="Z32" s="203"/>
    </row>
    <row r="33" spans="1:26" ht="22.25" customHeight="1" x14ac:dyDescent="0.85">
      <c r="A33" s="204">
        <v>30</v>
      </c>
      <c r="B33" s="204" t="s">
        <v>79</v>
      </c>
      <c r="C33" s="204" t="s">
        <v>80</v>
      </c>
      <c r="D33" s="204"/>
      <c r="E33" s="204" t="s">
        <v>81</v>
      </c>
      <c r="F33" s="204"/>
      <c r="G33" s="204" t="s">
        <v>22</v>
      </c>
      <c r="H33" s="204">
        <v>4</v>
      </c>
      <c r="I33" s="204"/>
      <c r="J33" s="204"/>
      <c r="K33" s="204"/>
      <c r="L33" s="204"/>
      <c r="M33" s="204"/>
      <c r="N33" s="204"/>
      <c r="O33" s="204"/>
      <c r="P33" s="204"/>
      <c r="Q33" s="205">
        <v>1</v>
      </c>
      <c r="R33" s="205"/>
      <c r="S33" s="205"/>
      <c r="T33" s="205">
        <v>1</v>
      </c>
      <c r="U33" s="205"/>
      <c r="V33" s="205">
        <v>8</v>
      </c>
      <c r="W33" s="205"/>
      <c r="X33" s="205"/>
      <c r="Y33" s="205"/>
      <c r="Z33" s="205"/>
    </row>
    <row r="34" spans="1:26" ht="22.25" customHeight="1" x14ac:dyDescent="0.85">
      <c r="A34" s="206">
        <v>31</v>
      </c>
      <c r="B34" s="204" t="s">
        <v>82</v>
      </c>
      <c r="C34" s="204" t="s">
        <v>83</v>
      </c>
      <c r="D34" s="204"/>
      <c r="E34" s="204" t="s">
        <v>32</v>
      </c>
      <c r="F34" s="204"/>
      <c r="G34" s="204" t="s">
        <v>84</v>
      </c>
      <c r="H34" s="204"/>
      <c r="I34" s="204">
        <v>21</v>
      </c>
      <c r="J34" s="204">
        <v>21</v>
      </c>
      <c r="K34" s="204"/>
      <c r="L34" s="204">
        <v>8</v>
      </c>
      <c r="M34" s="204">
        <v>8</v>
      </c>
      <c r="N34" s="204"/>
      <c r="O34" s="204">
        <v>24</v>
      </c>
      <c r="P34" s="204">
        <v>24</v>
      </c>
      <c r="Q34" s="205"/>
      <c r="R34" s="205">
        <v>16</v>
      </c>
      <c r="S34" s="205">
        <v>10</v>
      </c>
      <c r="T34" s="205"/>
      <c r="U34" s="205">
        <v>4</v>
      </c>
      <c r="V34" s="205">
        <v>90</v>
      </c>
      <c r="W34" s="205"/>
      <c r="X34" s="205">
        <v>16</v>
      </c>
      <c r="Y34" s="205">
        <v>90</v>
      </c>
      <c r="Z34" s="205"/>
    </row>
    <row r="35" spans="1:26" ht="22.25" customHeight="1" x14ac:dyDescent="0.85">
      <c r="A35" s="204">
        <v>32</v>
      </c>
      <c r="B35" s="204" t="s">
        <v>85</v>
      </c>
      <c r="C35" s="204" t="s">
        <v>86</v>
      </c>
      <c r="D35" s="204"/>
      <c r="E35" s="204" t="s">
        <v>30</v>
      </c>
      <c r="F35" s="204"/>
      <c r="G35" s="204" t="s">
        <v>22</v>
      </c>
      <c r="H35" s="204">
        <v>4</v>
      </c>
      <c r="I35" s="204"/>
      <c r="J35" s="204"/>
      <c r="K35" s="204"/>
      <c r="L35" s="204"/>
      <c r="M35" s="204"/>
      <c r="N35" s="204"/>
      <c r="O35" s="204"/>
      <c r="P35" s="204"/>
      <c r="Q35" s="205">
        <v>1</v>
      </c>
      <c r="R35" s="205"/>
      <c r="S35" s="205"/>
      <c r="T35" s="205">
        <v>1</v>
      </c>
      <c r="U35" s="205"/>
      <c r="V35" s="205">
        <v>8</v>
      </c>
      <c r="W35" s="205"/>
      <c r="X35" s="205"/>
      <c r="Y35" s="205"/>
      <c r="Z35" s="205"/>
    </row>
    <row r="36" spans="1:26" ht="22.25" customHeight="1" x14ac:dyDescent="0.85">
      <c r="A36" s="133">
        <v>33</v>
      </c>
      <c r="B36" s="133" t="s">
        <v>87</v>
      </c>
      <c r="C36" s="133" t="s">
        <v>88</v>
      </c>
      <c r="D36" s="133"/>
      <c r="E36" s="133" t="s">
        <v>30</v>
      </c>
      <c r="F36" s="133"/>
      <c r="G36" s="133" t="s">
        <v>22</v>
      </c>
      <c r="H36" s="133">
        <v>4</v>
      </c>
      <c r="I36" s="133"/>
      <c r="J36" s="133"/>
      <c r="K36" s="133"/>
      <c r="L36" s="133"/>
      <c r="M36" s="133"/>
      <c r="N36" s="133"/>
      <c r="O36" s="133"/>
      <c r="P36" s="133"/>
      <c r="Q36" s="133"/>
      <c r="R36" s="133"/>
      <c r="S36" s="133"/>
      <c r="T36" s="133">
        <v>1</v>
      </c>
      <c r="U36" s="133"/>
      <c r="V36" s="133">
        <v>8</v>
      </c>
      <c r="W36" s="133"/>
      <c r="X36" s="133"/>
      <c r="Y36" s="133"/>
      <c r="Z36" s="133"/>
    </row>
    <row r="37" spans="1:26" ht="22.25" customHeight="1" x14ac:dyDescent="0.85">
      <c r="A37" s="201">
        <v>34</v>
      </c>
      <c r="B37" s="133" t="s">
        <v>89</v>
      </c>
      <c r="C37" s="133" t="s">
        <v>90</v>
      </c>
      <c r="D37" s="133"/>
      <c r="E37" s="133" t="s">
        <v>32</v>
      </c>
      <c r="F37" s="133"/>
      <c r="G37" s="133" t="s">
        <v>84</v>
      </c>
      <c r="H37" s="133"/>
      <c r="I37" s="133">
        <v>22</v>
      </c>
      <c r="J37" s="133">
        <v>22</v>
      </c>
      <c r="K37" s="133"/>
      <c r="L37" s="133">
        <v>8</v>
      </c>
      <c r="M37" s="133">
        <v>8</v>
      </c>
      <c r="N37" s="133"/>
      <c r="O37" s="133">
        <v>22</v>
      </c>
      <c r="P37" s="133">
        <v>22</v>
      </c>
      <c r="Q37" s="133"/>
      <c r="R37" s="133">
        <v>16</v>
      </c>
      <c r="S37" s="133">
        <v>10</v>
      </c>
      <c r="T37" s="133"/>
      <c r="U37" s="133">
        <v>2</v>
      </c>
      <c r="V37" s="133">
        <v>88</v>
      </c>
      <c r="W37" s="133"/>
      <c r="X37" s="133">
        <v>16</v>
      </c>
      <c r="Y37" s="133">
        <v>88</v>
      </c>
      <c r="Z37" s="133"/>
    </row>
    <row r="38" spans="1:26" ht="22.25" customHeight="1" x14ac:dyDescent="0.85">
      <c r="A38" s="133">
        <v>35</v>
      </c>
      <c r="B38" s="133" t="s">
        <v>91</v>
      </c>
      <c r="C38" s="133" t="s">
        <v>92</v>
      </c>
      <c r="D38" s="133"/>
      <c r="E38" s="133" t="s">
        <v>30</v>
      </c>
      <c r="F38" s="133"/>
      <c r="G38" s="133" t="s">
        <v>22</v>
      </c>
      <c r="H38" s="133">
        <v>4</v>
      </c>
      <c r="I38" s="133"/>
      <c r="J38" s="133"/>
      <c r="K38" s="133"/>
      <c r="L38" s="133"/>
      <c r="M38" s="133"/>
      <c r="N38" s="133"/>
      <c r="O38" s="133"/>
      <c r="P38" s="133"/>
      <c r="Q38" s="133"/>
      <c r="R38" s="133"/>
      <c r="S38" s="133"/>
      <c r="T38" s="133">
        <v>1</v>
      </c>
      <c r="U38" s="133"/>
      <c r="V38" s="133">
        <v>8</v>
      </c>
      <c r="W38" s="133"/>
      <c r="X38" s="133"/>
      <c r="Y38" s="133"/>
      <c r="Z38" s="133"/>
    </row>
    <row r="39" spans="1:26" ht="22.25" customHeight="1" x14ac:dyDescent="0.85">
      <c r="A39" s="201">
        <v>36</v>
      </c>
      <c r="B39" s="388" t="s">
        <v>93</v>
      </c>
      <c r="C39" s="389"/>
      <c r="D39" s="134"/>
      <c r="E39" s="134" t="s">
        <v>26</v>
      </c>
      <c r="F39" s="134"/>
      <c r="G39" s="134" t="s">
        <v>41</v>
      </c>
      <c r="H39" s="134"/>
      <c r="I39" s="134"/>
      <c r="J39" s="134"/>
      <c r="K39" s="134"/>
      <c r="L39" s="134">
        <v>6</v>
      </c>
      <c r="M39" s="134">
        <v>6</v>
      </c>
      <c r="N39" s="134"/>
      <c r="O39" s="134"/>
      <c r="P39" s="134"/>
      <c r="Q39" s="133"/>
      <c r="R39" s="133"/>
      <c r="S39" s="133"/>
      <c r="T39" s="133">
        <v>2</v>
      </c>
      <c r="U39" s="133"/>
      <c r="V39" s="133"/>
      <c r="W39" s="133"/>
      <c r="X39" s="133"/>
      <c r="Y39" s="133">
        <v>12</v>
      </c>
      <c r="Z39" s="133"/>
    </row>
    <row r="40" spans="1:26" ht="22.25" customHeight="1" x14ac:dyDescent="0.85">
      <c r="A40" s="207">
        <v>37</v>
      </c>
      <c r="B40" s="207" t="s">
        <v>94</v>
      </c>
      <c r="C40" s="207" t="s">
        <v>95</v>
      </c>
      <c r="D40" s="207"/>
      <c r="E40" s="207" t="s">
        <v>30</v>
      </c>
      <c r="F40" s="207"/>
      <c r="G40" s="207" t="s">
        <v>22</v>
      </c>
      <c r="H40" s="207">
        <v>4</v>
      </c>
      <c r="I40" s="207"/>
      <c r="J40" s="207"/>
      <c r="K40" s="207"/>
      <c r="L40" s="207"/>
      <c r="M40" s="207"/>
      <c r="N40" s="207"/>
      <c r="O40" s="207"/>
      <c r="P40" s="207"/>
      <c r="Q40" s="207">
        <v>1</v>
      </c>
      <c r="R40" s="207"/>
      <c r="S40" s="207"/>
      <c r="T40" s="207">
        <v>1</v>
      </c>
      <c r="U40" s="207"/>
      <c r="V40" s="207">
        <v>8</v>
      </c>
      <c r="W40" s="207"/>
      <c r="X40" s="207"/>
      <c r="Y40" s="207"/>
      <c r="Z40" s="207"/>
    </row>
    <row r="41" spans="1:26" ht="22.25" customHeight="1" x14ac:dyDescent="0.85">
      <c r="A41" s="207">
        <v>38</v>
      </c>
      <c r="B41" s="207" t="s">
        <v>95</v>
      </c>
      <c r="C41" s="207" t="s">
        <v>96</v>
      </c>
      <c r="D41" s="207"/>
      <c r="E41" s="207" t="s">
        <v>97</v>
      </c>
      <c r="F41" s="207"/>
      <c r="G41" s="207" t="s">
        <v>75</v>
      </c>
      <c r="H41" s="207"/>
      <c r="I41" s="207"/>
      <c r="J41" s="207"/>
      <c r="K41" s="207"/>
      <c r="L41" s="207">
        <v>9</v>
      </c>
      <c r="M41" s="207"/>
      <c r="N41" s="207"/>
      <c r="O41" s="207">
        <v>31</v>
      </c>
      <c r="P41" s="207"/>
      <c r="Q41" s="207">
        <v>1</v>
      </c>
      <c r="R41" s="207">
        <v>2</v>
      </c>
      <c r="S41" s="207"/>
      <c r="T41" s="207"/>
      <c r="U41" s="207">
        <v>1</v>
      </c>
      <c r="V41" s="207">
        <v>31</v>
      </c>
      <c r="W41" s="207"/>
      <c r="X41" s="207">
        <v>9</v>
      </c>
      <c r="Y41" s="207">
        <v>31</v>
      </c>
      <c r="Z41" s="207"/>
    </row>
    <row r="42" spans="1:26" ht="22.25" customHeight="1" x14ac:dyDescent="0.85">
      <c r="A42" s="208">
        <v>39</v>
      </c>
      <c r="B42" s="207" t="s">
        <v>95</v>
      </c>
      <c r="C42" s="207" t="s">
        <v>96</v>
      </c>
      <c r="D42" s="207"/>
      <c r="E42" s="207" t="s">
        <v>55</v>
      </c>
      <c r="F42" s="207"/>
      <c r="G42" s="207" t="s">
        <v>98</v>
      </c>
      <c r="H42" s="207"/>
      <c r="I42" s="207"/>
      <c r="J42" s="207">
        <v>22</v>
      </c>
      <c r="K42" s="207"/>
      <c r="L42" s="207"/>
      <c r="M42" s="207"/>
      <c r="N42" s="207"/>
      <c r="O42" s="207"/>
      <c r="P42" s="207"/>
      <c r="Q42" s="207"/>
      <c r="R42" s="207"/>
      <c r="S42" s="207">
        <v>10</v>
      </c>
      <c r="T42" s="207"/>
      <c r="U42" s="207">
        <v>1</v>
      </c>
      <c r="V42" s="207"/>
      <c r="W42" s="207"/>
      <c r="X42" s="207">
        <v>44</v>
      </c>
      <c r="Y42" s="207"/>
      <c r="Z42" s="207"/>
    </row>
    <row r="43" spans="1:26" ht="22.25" customHeight="1" x14ac:dyDescent="0.85">
      <c r="A43" s="207">
        <v>40</v>
      </c>
      <c r="B43" s="207" t="s">
        <v>99</v>
      </c>
      <c r="C43" s="207" t="s">
        <v>100</v>
      </c>
      <c r="D43" s="207"/>
      <c r="E43" s="207" t="s">
        <v>30</v>
      </c>
      <c r="F43" s="207"/>
      <c r="G43" s="207" t="s">
        <v>22</v>
      </c>
      <c r="H43" s="207">
        <v>9</v>
      </c>
      <c r="I43" s="207"/>
      <c r="J43" s="207"/>
      <c r="K43" s="207"/>
      <c r="L43" s="207"/>
      <c r="M43" s="207"/>
      <c r="N43" s="207"/>
      <c r="O43" s="207"/>
      <c r="P43" s="207"/>
      <c r="Q43" s="207"/>
      <c r="R43" s="207"/>
      <c r="S43" s="207"/>
      <c r="T43" s="207">
        <v>1</v>
      </c>
      <c r="U43" s="207"/>
      <c r="V43" s="207">
        <v>18</v>
      </c>
      <c r="W43" s="207"/>
      <c r="X43" s="207"/>
      <c r="Y43" s="207"/>
      <c r="Z43" s="207"/>
    </row>
    <row r="44" spans="1:26" ht="22.25" customHeight="1" x14ac:dyDescent="0.85">
      <c r="A44" s="209">
        <v>41</v>
      </c>
      <c r="B44" s="209" t="s">
        <v>100</v>
      </c>
      <c r="C44" s="209" t="s">
        <v>101</v>
      </c>
      <c r="D44" s="209"/>
      <c r="E44" s="209"/>
      <c r="F44" s="209"/>
      <c r="G44" s="209" t="s">
        <v>102</v>
      </c>
      <c r="H44" s="209">
        <v>7</v>
      </c>
      <c r="I44" s="209"/>
      <c r="J44" s="209"/>
      <c r="K44" s="209"/>
      <c r="L44" s="209">
        <v>3</v>
      </c>
      <c r="M44" s="209">
        <v>3</v>
      </c>
      <c r="N44" s="209"/>
      <c r="O44" s="209"/>
      <c r="P44" s="209"/>
      <c r="Q44" s="209"/>
      <c r="R44" s="209"/>
      <c r="S44" s="209"/>
      <c r="T44" s="209">
        <v>1</v>
      </c>
      <c r="U44" s="209">
        <v>1</v>
      </c>
      <c r="V44" s="209"/>
      <c r="W44" s="209"/>
      <c r="X44" s="209">
        <v>14</v>
      </c>
      <c r="Y44" s="209">
        <v>6</v>
      </c>
      <c r="Z44" s="209"/>
    </row>
    <row r="45" spans="1:26" ht="22.25" customHeight="1" x14ac:dyDescent="0.85">
      <c r="A45" s="209">
        <v>42</v>
      </c>
      <c r="B45" s="390" t="s">
        <v>103</v>
      </c>
      <c r="C45" s="391"/>
      <c r="D45" s="209"/>
      <c r="E45" s="209" t="s">
        <v>26</v>
      </c>
      <c r="F45" s="209"/>
      <c r="G45" s="209" t="s">
        <v>23</v>
      </c>
      <c r="H45" s="209"/>
      <c r="I45" s="209"/>
      <c r="J45" s="209"/>
      <c r="K45" s="209"/>
      <c r="L45" s="209">
        <v>6</v>
      </c>
      <c r="M45" s="209"/>
      <c r="N45" s="209"/>
      <c r="O45" s="209"/>
      <c r="P45" s="209"/>
      <c r="Q45" s="209"/>
      <c r="R45" s="209"/>
      <c r="S45" s="209"/>
      <c r="T45" s="209"/>
      <c r="U45" s="209"/>
      <c r="V45" s="209"/>
      <c r="W45" s="209"/>
      <c r="X45" s="209"/>
      <c r="Y45" s="209">
        <v>6</v>
      </c>
      <c r="Z45" s="209"/>
    </row>
    <row r="46" spans="1:26" ht="22.25" customHeight="1" x14ac:dyDescent="0.85">
      <c r="A46" s="210">
        <v>43</v>
      </c>
      <c r="B46" s="211" t="s">
        <v>104</v>
      </c>
      <c r="C46" s="211" t="s">
        <v>105</v>
      </c>
      <c r="D46" s="211"/>
      <c r="E46" s="211" t="s">
        <v>30</v>
      </c>
      <c r="F46" s="211"/>
      <c r="G46" s="211" t="s">
        <v>22</v>
      </c>
      <c r="H46" s="211">
        <v>5</v>
      </c>
      <c r="I46" s="211"/>
      <c r="J46" s="211"/>
      <c r="K46" s="211"/>
      <c r="L46" s="211"/>
      <c r="M46" s="211"/>
      <c r="N46" s="211"/>
      <c r="O46" s="211"/>
      <c r="P46" s="211"/>
      <c r="Q46" s="211">
        <v>2</v>
      </c>
      <c r="R46" s="211"/>
      <c r="S46" s="211"/>
      <c r="T46" s="211">
        <v>1</v>
      </c>
      <c r="U46" s="211"/>
      <c r="V46" s="211">
        <v>10</v>
      </c>
      <c r="W46" s="211"/>
      <c r="X46" s="211"/>
      <c r="Y46" s="211"/>
      <c r="Z46" s="211"/>
    </row>
    <row r="47" spans="1:26" ht="22.25" customHeight="1" x14ac:dyDescent="0.85">
      <c r="A47" s="210">
        <v>44</v>
      </c>
      <c r="B47" s="211" t="s">
        <v>105</v>
      </c>
      <c r="C47" s="211" t="s">
        <v>106</v>
      </c>
      <c r="D47" s="211"/>
      <c r="E47" s="211" t="s">
        <v>32</v>
      </c>
      <c r="F47" s="211"/>
      <c r="G47" s="211" t="s">
        <v>107</v>
      </c>
      <c r="H47" s="211"/>
      <c r="I47" s="211"/>
      <c r="J47" s="211"/>
      <c r="K47" s="211"/>
      <c r="L47" s="211">
        <v>6</v>
      </c>
      <c r="M47" s="211">
        <v>6</v>
      </c>
      <c r="N47" s="211"/>
      <c r="O47" s="211">
        <v>18</v>
      </c>
      <c r="P47" s="211">
        <v>18</v>
      </c>
      <c r="Q47" s="211"/>
      <c r="R47" s="211">
        <v>6</v>
      </c>
      <c r="S47" s="211">
        <v>10</v>
      </c>
      <c r="T47" s="211"/>
      <c r="U47" s="211">
        <v>2</v>
      </c>
      <c r="V47" s="211">
        <v>36</v>
      </c>
      <c r="W47" s="211"/>
      <c r="X47" s="211">
        <v>12</v>
      </c>
      <c r="Y47" s="211">
        <v>36</v>
      </c>
      <c r="Z47" s="211"/>
    </row>
    <row r="48" spans="1:26" ht="22.25" customHeight="1" x14ac:dyDescent="0.85">
      <c r="A48" s="210">
        <v>45</v>
      </c>
      <c r="B48" s="211" t="s">
        <v>106</v>
      </c>
      <c r="C48" s="211" t="s">
        <v>108</v>
      </c>
      <c r="D48" s="211"/>
      <c r="E48" s="211" t="s">
        <v>30</v>
      </c>
      <c r="F48" s="211"/>
      <c r="G48" s="211" t="s">
        <v>22</v>
      </c>
      <c r="H48" s="211">
        <v>4</v>
      </c>
      <c r="I48" s="211"/>
      <c r="J48" s="211"/>
      <c r="K48" s="211"/>
      <c r="L48" s="211"/>
      <c r="M48" s="211"/>
      <c r="N48" s="211"/>
      <c r="O48" s="211"/>
      <c r="P48" s="211"/>
      <c r="Q48" s="211"/>
      <c r="R48" s="211"/>
      <c r="S48" s="211"/>
      <c r="T48" s="211">
        <v>1</v>
      </c>
      <c r="U48" s="211"/>
      <c r="V48" s="211">
        <v>8</v>
      </c>
      <c r="W48" s="211"/>
      <c r="X48" s="211"/>
      <c r="Y48" s="211"/>
      <c r="Z48" s="211"/>
    </row>
    <row r="49" spans="1:26" ht="22.25" customHeight="1" x14ac:dyDescent="0.85">
      <c r="A49" s="210">
        <v>46</v>
      </c>
      <c r="B49" s="392" t="s">
        <v>109</v>
      </c>
      <c r="C49" s="392"/>
      <c r="D49" s="211"/>
      <c r="E49" s="211" t="s">
        <v>26</v>
      </c>
      <c r="F49" s="211"/>
      <c r="G49" s="211" t="s">
        <v>24</v>
      </c>
      <c r="H49" s="211"/>
      <c r="I49" s="211"/>
      <c r="J49" s="211"/>
      <c r="K49" s="211"/>
      <c r="L49" s="211"/>
      <c r="M49" s="211">
        <v>6</v>
      </c>
      <c r="N49" s="211"/>
      <c r="O49" s="211"/>
      <c r="P49" s="211"/>
      <c r="Q49" s="211"/>
      <c r="R49" s="211"/>
      <c r="S49" s="211"/>
      <c r="T49" s="211">
        <v>1</v>
      </c>
      <c r="U49" s="211"/>
      <c r="V49" s="211"/>
      <c r="W49" s="211"/>
      <c r="X49" s="211"/>
      <c r="Y49" s="211">
        <v>6</v>
      </c>
      <c r="Z49" s="211"/>
    </row>
    <row r="50" spans="1:26" ht="22.25" customHeight="1" x14ac:dyDescent="0.85">
      <c r="A50" s="212">
        <v>47</v>
      </c>
      <c r="B50" s="393" t="s">
        <v>110</v>
      </c>
      <c r="C50" s="393"/>
      <c r="D50" s="212"/>
      <c r="E50" s="212" t="s">
        <v>26</v>
      </c>
      <c r="F50" s="212"/>
      <c r="G50" s="212" t="s">
        <v>111</v>
      </c>
      <c r="H50" s="212"/>
      <c r="I50" s="212"/>
      <c r="J50" s="212"/>
      <c r="K50" s="212"/>
      <c r="L50" s="212">
        <v>6</v>
      </c>
      <c r="M50" s="212">
        <v>6</v>
      </c>
      <c r="N50" s="212"/>
      <c r="O50" s="212"/>
      <c r="P50" s="212"/>
      <c r="Q50" s="212"/>
      <c r="R50" s="212"/>
      <c r="S50" s="212">
        <v>20</v>
      </c>
      <c r="T50" s="212"/>
      <c r="U50" s="212"/>
      <c r="V50" s="212"/>
      <c r="W50" s="212"/>
      <c r="X50" s="212"/>
      <c r="Y50" s="212">
        <v>12</v>
      </c>
      <c r="Z50" s="212"/>
    </row>
    <row r="51" spans="1:26" ht="22.25" customHeight="1" x14ac:dyDescent="0.85">
      <c r="A51" s="212">
        <v>48</v>
      </c>
      <c r="B51" s="212" t="s">
        <v>112</v>
      </c>
      <c r="C51" s="212" t="s">
        <v>113</v>
      </c>
      <c r="D51" s="212"/>
      <c r="E51" s="212" t="s">
        <v>114</v>
      </c>
      <c r="F51" s="212"/>
      <c r="G51" s="212" t="s">
        <v>107</v>
      </c>
      <c r="H51" s="212"/>
      <c r="I51" s="212"/>
      <c r="J51" s="212"/>
      <c r="K51" s="212"/>
      <c r="L51" s="212">
        <v>3</v>
      </c>
      <c r="M51" s="212">
        <v>3</v>
      </c>
      <c r="N51" s="212"/>
      <c r="O51" s="212"/>
      <c r="P51" s="212"/>
      <c r="Q51" s="212"/>
      <c r="R51" s="212"/>
      <c r="S51" s="212">
        <v>20</v>
      </c>
      <c r="T51" s="212"/>
      <c r="U51" s="212"/>
      <c r="V51" s="212"/>
      <c r="W51" s="212"/>
      <c r="X51" s="212">
        <v>6</v>
      </c>
      <c r="Y51" s="212"/>
      <c r="Z51" s="212"/>
    </row>
    <row r="52" spans="1:26" ht="22.25" customHeight="1" x14ac:dyDescent="0.85">
      <c r="A52" s="212">
        <v>49</v>
      </c>
      <c r="B52" s="212" t="s">
        <v>113</v>
      </c>
      <c r="C52" s="212" t="s">
        <v>115</v>
      </c>
      <c r="D52" s="212"/>
      <c r="E52" s="212" t="s">
        <v>55</v>
      </c>
      <c r="F52" s="212"/>
      <c r="G52" s="212" t="s">
        <v>107</v>
      </c>
      <c r="H52" s="212"/>
      <c r="I52" s="212">
        <v>7</v>
      </c>
      <c r="J52" s="212">
        <v>7</v>
      </c>
      <c r="K52" s="212"/>
      <c r="L52" s="212"/>
      <c r="M52" s="212"/>
      <c r="N52" s="212"/>
      <c r="O52" s="212"/>
      <c r="P52" s="212"/>
      <c r="Q52" s="212"/>
      <c r="R52" s="212"/>
      <c r="S52" s="212">
        <v>10</v>
      </c>
      <c r="T52" s="212">
        <v>1</v>
      </c>
      <c r="U52" s="212">
        <v>1</v>
      </c>
      <c r="V52" s="212"/>
      <c r="W52" s="212"/>
      <c r="X52" s="212">
        <v>14</v>
      </c>
      <c r="Y52" s="212"/>
      <c r="Z52" s="212"/>
    </row>
    <row r="53" spans="1:26" ht="22.25" customHeight="1" x14ac:dyDescent="0.85">
      <c r="A53" s="212">
        <v>50</v>
      </c>
      <c r="B53" s="212" t="s">
        <v>115</v>
      </c>
      <c r="C53" s="212" t="s">
        <v>116</v>
      </c>
      <c r="D53" s="212"/>
      <c r="E53" s="212" t="s">
        <v>114</v>
      </c>
      <c r="F53" s="212"/>
      <c r="G53" s="212" t="s">
        <v>107</v>
      </c>
      <c r="H53" s="212"/>
      <c r="I53" s="212"/>
      <c r="J53" s="212"/>
      <c r="K53" s="212"/>
      <c r="L53" s="212">
        <v>3</v>
      </c>
      <c r="M53" s="212">
        <v>3</v>
      </c>
      <c r="N53" s="212"/>
      <c r="O53" s="212"/>
      <c r="P53" s="212"/>
      <c r="Q53" s="212"/>
      <c r="R53" s="212"/>
      <c r="S53" s="212">
        <v>20</v>
      </c>
      <c r="T53" s="212"/>
      <c r="U53" s="212"/>
      <c r="V53" s="212"/>
      <c r="W53" s="212"/>
      <c r="X53" s="212">
        <v>6</v>
      </c>
      <c r="Y53" s="212"/>
      <c r="Z53" s="212"/>
    </row>
    <row r="54" spans="1:26" ht="22.25" customHeight="1" x14ac:dyDescent="0.85">
      <c r="A54" s="213">
        <v>51</v>
      </c>
      <c r="B54" s="394" t="s">
        <v>117</v>
      </c>
      <c r="C54" s="395"/>
      <c r="D54" s="213"/>
      <c r="E54" s="213" t="s">
        <v>55</v>
      </c>
      <c r="F54" s="213"/>
      <c r="G54" s="213" t="s">
        <v>75</v>
      </c>
      <c r="H54" s="213">
        <v>5</v>
      </c>
      <c r="I54" s="213"/>
      <c r="J54" s="213"/>
      <c r="K54" s="213"/>
      <c r="L54" s="213">
        <v>3</v>
      </c>
      <c r="M54" s="213">
        <v>3</v>
      </c>
      <c r="N54" s="213"/>
      <c r="O54" s="213"/>
      <c r="P54" s="213"/>
      <c r="Q54" s="213"/>
      <c r="R54" s="213"/>
      <c r="S54" s="213">
        <v>20</v>
      </c>
      <c r="T54" s="213"/>
      <c r="U54" s="213"/>
      <c r="V54" s="213"/>
      <c r="W54" s="213"/>
      <c r="X54" s="213">
        <v>16</v>
      </c>
      <c r="Y54" s="213"/>
      <c r="Z54" s="213"/>
    </row>
    <row r="55" spans="1:26" ht="22.25" customHeight="1" x14ac:dyDescent="0.85">
      <c r="A55" s="213">
        <v>52</v>
      </c>
      <c r="B55" s="394" t="s">
        <v>118</v>
      </c>
      <c r="C55" s="395"/>
      <c r="D55" s="213"/>
      <c r="E55" s="213" t="s">
        <v>26</v>
      </c>
      <c r="F55" s="213"/>
      <c r="G55" s="213" t="s">
        <v>98</v>
      </c>
      <c r="H55" s="213"/>
      <c r="I55" s="213"/>
      <c r="J55" s="213"/>
      <c r="K55" s="213"/>
      <c r="L55" s="213"/>
      <c r="M55" s="213">
        <v>6</v>
      </c>
      <c r="N55" s="213"/>
      <c r="O55" s="213"/>
      <c r="P55" s="213"/>
      <c r="Q55" s="213"/>
      <c r="R55" s="213"/>
      <c r="S55" s="213"/>
      <c r="T55" s="213">
        <v>1</v>
      </c>
      <c r="U55" s="213">
        <v>1</v>
      </c>
      <c r="V55" s="213"/>
      <c r="W55" s="213"/>
      <c r="X55" s="213"/>
      <c r="Y55" s="213">
        <v>6</v>
      </c>
      <c r="Z55" s="213"/>
    </row>
    <row r="56" spans="1:26" ht="22.25" customHeight="1" x14ac:dyDescent="0.85">
      <c r="A56" s="213">
        <v>53</v>
      </c>
      <c r="B56" s="394" t="s">
        <v>119</v>
      </c>
      <c r="C56" s="395"/>
      <c r="D56" s="213"/>
      <c r="E56" s="213" t="s">
        <v>55</v>
      </c>
      <c r="F56" s="213"/>
      <c r="G56" s="213" t="s">
        <v>98</v>
      </c>
      <c r="H56" s="213">
        <v>5</v>
      </c>
      <c r="I56" s="213"/>
      <c r="J56" s="213"/>
      <c r="K56" s="213"/>
      <c r="L56" s="213">
        <v>3</v>
      </c>
      <c r="M56" s="213">
        <v>3</v>
      </c>
      <c r="N56" s="213"/>
      <c r="O56" s="213"/>
      <c r="P56" s="213"/>
      <c r="Q56" s="213"/>
      <c r="R56" s="213"/>
      <c r="S56" s="213">
        <v>20</v>
      </c>
      <c r="T56" s="213">
        <v>1</v>
      </c>
      <c r="U56" s="213"/>
      <c r="V56" s="213"/>
      <c r="W56" s="213"/>
      <c r="X56" s="213">
        <v>16</v>
      </c>
      <c r="Y56" s="213"/>
      <c r="Z56" s="213"/>
    </row>
    <row r="57" spans="1:26" ht="22.25" customHeight="1" x14ac:dyDescent="0.85">
      <c r="A57" s="181">
        <v>54</v>
      </c>
      <c r="B57" s="384" t="s">
        <v>120</v>
      </c>
      <c r="C57" s="384"/>
      <c r="D57" s="214"/>
      <c r="E57" s="214" t="s">
        <v>26</v>
      </c>
      <c r="F57" s="214"/>
      <c r="G57" s="214" t="s">
        <v>111</v>
      </c>
      <c r="H57" s="214"/>
      <c r="I57" s="214"/>
      <c r="J57" s="214"/>
      <c r="K57" s="214"/>
      <c r="L57" s="214">
        <v>6</v>
      </c>
      <c r="M57" s="214">
        <v>6</v>
      </c>
      <c r="N57" s="214"/>
      <c r="O57" s="214"/>
      <c r="P57" s="214"/>
      <c r="Q57" s="214"/>
      <c r="R57" s="214"/>
      <c r="S57" s="214"/>
      <c r="T57" s="214">
        <v>2</v>
      </c>
      <c r="U57" s="214"/>
      <c r="V57" s="214"/>
      <c r="W57" s="214"/>
      <c r="X57" s="214"/>
      <c r="Y57" s="214">
        <v>12</v>
      </c>
      <c r="Z57" s="214"/>
    </row>
    <row r="58" spans="1:26" ht="22.25" customHeight="1" x14ac:dyDescent="0.85">
      <c r="A58" s="214">
        <v>55</v>
      </c>
      <c r="B58" s="214" t="s">
        <v>121</v>
      </c>
      <c r="C58" s="214" t="s">
        <v>122</v>
      </c>
      <c r="D58" s="214"/>
      <c r="E58" s="214" t="s">
        <v>30</v>
      </c>
      <c r="F58" s="214"/>
      <c r="G58" s="214" t="s">
        <v>22</v>
      </c>
      <c r="H58" s="214">
        <v>4</v>
      </c>
      <c r="I58" s="214"/>
      <c r="J58" s="214"/>
      <c r="K58" s="214"/>
      <c r="L58" s="214"/>
      <c r="M58" s="214"/>
      <c r="N58" s="214"/>
      <c r="O58" s="214"/>
      <c r="P58" s="214"/>
      <c r="Q58" s="214"/>
      <c r="R58" s="214"/>
      <c r="S58" s="214"/>
      <c r="T58" s="214"/>
      <c r="U58" s="214"/>
      <c r="V58" s="214">
        <v>8</v>
      </c>
      <c r="W58" s="214"/>
      <c r="X58" s="214"/>
      <c r="Y58" s="214"/>
      <c r="Z58" s="214"/>
    </row>
    <row r="59" spans="1:26" ht="22.25" customHeight="1" x14ac:dyDescent="0.85">
      <c r="A59" s="181">
        <v>56</v>
      </c>
      <c r="B59" s="214" t="s">
        <v>122</v>
      </c>
      <c r="C59" s="214" t="s">
        <v>123</v>
      </c>
      <c r="D59" s="214"/>
      <c r="E59" s="214" t="s">
        <v>53</v>
      </c>
      <c r="F59" s="214"/>
      <c r="G59" s="214" t="s">
        <v>98</v>
      </c>
      <c r="H59" s="214"/>
      <c r="I59" s="214"/>
      <c r="J59" s="214">
        <v>8</v>
      </c>
      <c r="K59" s="214"/>
      <c r="L59" s="214"/>
      <c r="M59" s="214"/>
      <c r="N59" s="214"/>
      <c r="O59" s="214"/>
      <c r="P59" s="214"/>
      <c r="Q59" s="214"/>
      <c r="R59" s="214"/>
      <c r="S59" s="214"/>
      <c r="T59" s="214"/>
      <c r="U59" s="214"/>
      <c r="V59" s="214">
        <v>8</v>
      </c>
      <c r="W59" s="214"/>
      <c r="X59" s="214"/>
      <c r="Y59" s="214">
        <v>8</v>
      </c>
      <c r="Z59" s="214"/>
    </row>
    <row r="60" spans="1:26" ht="22.25" customHeight="1" x14ac:dyDescent="0.85">
      <c r="A60" s="214">
        <v>57</v>
      </c>
      <c r="B60" s="214" t="s">
        <v>124</v>
      </c>
      <c r="C60" s="214" t="s">
        <v>125</v>
      </c>
      <c r="D60" s="214"/>
      <c r="E60" s="214" t="s">
        <v>32</v>
      </c>
      <c r="F60" s="214"/>
      <c r="G60" s="214" t="s">
        <v>107</v>
      </c>
      <c r="H60" s="214"/>
      <c r="I60" s="214"/>
      <c r="J60" s="214"/>
      <c r="K60" s="214"/>
      <c r="L60" s="214"/>
      <c r="M60" s="214"/>
      <c r="N60" s="214"/>
      <c r="O60" s="214">
        <v>31</v>
      </c>
      <c r="P60" s="214">
        <v>31</v>
      </c>
      <c r="Q60" s="214"/>
      <c r="R60" s="214"/>
      <c r="S60" s="214">
        <v>20</v>
      </c>
      <c r="T60" s="214"/>
      <c r="U60" s="214">
        <v>2</v>
      </c>
      <c r="V60" s="214">
        <v>62</v>
      </c>
      <c r="W60" s="214"/>
      <c r="X60" s="214"/>
      <c r="Y60" s="214">
        <v>62</v>
      </c>
      <c r="Z60" s="214"/>
    </row>
    <row r="61" spans="1:26" ht="22.25" customHeight="1" x14ac:dyDescent="0.85">
      <c r="A61" s="214">
        <v>58</v>
      </c>
      <c r="B61" s="214" t="s">
        <v>125</v>
      </c>
      <c r="C61" s="214" t="s">
        <v>126</v>
      </c>
      <c r="D61" s="214"/>
      <c r="E61" s="214" t="s">
        <v>30</v>
      </c>
      <c r="F61" s="214"/>
      <c r="G61" s="214" t="s">
        <v>22</v>
      </c>
      <c r="H61" s="214">
        <v>4</v>
      </c>
      <c r="I61" s="214"/>
      <c r="J61" s="214"/>
      <c r="K61" s="214"/>
      <c r="L61" s="214"/>
      <c r="M61" s="214"/>
      <c r="N61" s="214"/>
      <c r="O61" s="214"/>
      <c r="P61" s="214"/>
      <c r="Q61" s="214"/>
      <c r="R61" s="214"/>
      <c r="S61" s="214"/>
      <c r="T61" s="214"/>
      <c r="U61" s="214"/>
      <c r="V61" s="214">
        <v>8</v>
      </c>
      <c r="W61" s="214"/>
      <c r="X61" s="214"/>
      <c r="Y61" s="214"/>
      <c r="Z61" s="214"/>
    </row>
    <row r="62" spans="1:26" ht="22.25" customHeight="1" x14ac:dyDescent="0.85">
      <c r="A62" s="201">
        <v>59</v>
      </c>
      <c r="B62" s="400" t="s">
        <v>127</v>
      </c>
      <c r="C62" s="400"/>
      <c r="D62" s="133"/>
      <c r="E62" s="133" t="s">
        <v>26</v>
      </c>
      <c r="F62" s="133"/>
      <c r="G62" s="133" t="s">
        <v>75</v>
      </c>
      <c r="H62" s="133"/>
      <c r="I62" s="133"/>
      <c r="J62" s="133"/>
      <c r="K62" s="133"/>
      <c r="L62" s="133">
        <v>6</v>
      </c>
      <c r="M62" s="133">
        <v>6</v>
      </c>
      <c r="N62" s="133"/>
      <c r="O62" s="133"/>
      <c r="P62" s="133"/>
      <c r="Q62" s="133"/>
      <c r="R62" s="133"/>
      <c r="S62" s="133"/>
      <c r="T62" s="133"/>
      <c r="U62" s="133"/>
      <c r="V62" s="133"/>
      <c r="W62" s="133"/>
      <c r="X62" s="133"/>
      <c r="Y62" s="133">
        <v>12</v>
      </c>
      <c r="Z62" s="133"/>
    </row>
    <row r="63" spans="1:26" ht="22.25" customHeight="1" x14ac:dyDescent="0.85">
      <c r="A63" s="133">
        <v>60</v>
      </c>
      <c r="B63" s="133" t="s">
        <v>128</v>
      </c>
      <c r="C63" s="133" t="s">
        <v>129</v>
      </c>
      <c r="D63" s="133"/>
      <c r="E63" s="133"/>
      <c r="F63" s="133"/>
      <c r="G63" s="133" t="s">
        <v>107</v>
      </c>
      <c r="H63" s="133"/>
      <c r="I63" s="133"/>
      <c r="J63" s="133"/>
      <c r="K63" s="133"/>
      <c r="L63" s="133">
        <v>4</v>
      </c>
      <c r="M63" s="133">
        <v>4</v>
      </c>
      <c r="N63" s="133"/>
      <c r="O63" s="133"/>
      <c r="P63" s="133"/>
      <c r="Q63" s="133"/>
      <c r="R63" s="133"/>
      <c r="S63" s="133">
        <v>20</v>
      </c>
      <c r="T63" s="133"/>
      <c r="U63" s="133"/>
      <c r="V63" s="133"/>
      <c r="W63" s="133"/>
      <c r="X63" s="133">
        <v>8</v>
      </c>
      <c r="Y63" s="133"/>
      <c r="Z63" s="133"/>
    </row>
    <row r="64" spans="1:26" ht="22.25" customHeight="1" x14ac:dyDescent="0.85">
      <c r="A64" s="201">
        <v>61</v>
      </c>
      <c r="B64" s="133" t="s">
        <v>129</v>
      </c>
      <c r="C64" s="133" t="s">
        <v>130</v>
      </c>
      <c r="D64" s="133"/>
      <c r="E64" s="133" t="s">
        <v>55</v>
      </c>
      <c r="F64" s="133"/>
      <c r="G64" s="133" t="s">
        <v>107</v>
      </c>
      <c r="H64" s="133"/>
      <c r="I64" s="133"/>
      <c r="J64" s="133"/>
      <c r="K64" s="133"/>
      <c r="L64" s="133">
        <v>6</v>
      </c>
      <c r="M64" s="133"/>
      <c r="N64" s="133"/>
      <c r="O64" s="133">
        <v>55</v>
      </c>
      <c r="P64" s="133">
        <v>55</v>
      </c>
      <c r="Q64" s="133"/>
      <c r="R64" s="133"/>
      <c r="S64" s="133">
        <v>30</v>
      </c>
      <c r="T64" s="133">
        <v>1</v>
      </c>
      <c r="U64" s="215">
        <v>3</v>
      </c>
      <c r="V64" s="133"/>
      <c r="W64" s="133"/>
      <c r="X64" s="133">
        <f>220+6</f>
        <v>226</v>
      </c>
      <c r="Y64" s="133"/>
      <c r="Z64" s="133"/>
    </row>
    <row r="65" spans="1:26" ht="22.25" customHeight="1" x14ac:dyDescent="0.85">
      <c r="A65" s="133">
        <v>62</v>
      </c>
      <c r="B65" s="133" t="s">
        <v>130</v>
      </c>
      <c r="C65" s="133" t="s">
        <v>131</v>
      </c>
      <c r="D65" s="133"/>
      <c r="E65" s="133" t="s">
        <v>32</v>
      </c>
      <c r="F65" s="133"/>
      <c r="G65" s="133" t="s">
        <v>107</v>
      </c>
      <c r="H65" s="133"/>
      <c r="I65" s="133"/>
      <c r="J65" s="133"/>
      <c r="K65" s="133"/>
      <c r="L65" s="133">
        <v>8</v>
      </c>
      <c r="M65" s="133">
        <v>11</v>
      </c>
      <c r="N65" s="133"/>
      <c r="O65" s="133">
        <v>38</v>
      </c>
      <c r="P65" s="133">
        <v>38</v>
      </c>
      <c r="Q65" s="133">
        <v>1</v>
      </c>
      <c r="R65" s="133">
        <v>19</v>
      </c>
      <c r="S65" s="133">
        <v>10</v>
      </c>
      <c r="T65" s="133"/>
      <c r="U65" s="133">
        <v>2</v>
      </c>
      <c r="V65" s="133">
        <v>76</v>
      </c>
      <c r="W65" s="133"/>
      <c r="X65" s="133"/>
      <c r="Y65" s="133">
        <f>76+19</f>
        <v>95</v>
      </c>
      <c r="Z65" s="133"/>
    </row>
    <row r="66" spans="1:26" ht="22.25" customHeight="1" x14ac:dyDescent="0.85">
      <c r="A66" s="133">
        <v>63</v>
      </c>
      <c r="B66" s="133" t="s">
        <v>131</v>
      </c>
      <c r="C66" s="133" t="s">
        <v>132</v>
      </c>
      <c r="D66" s="133"/>
      <c r="E66" s="133"/>
      <c r="F66" s="133"/>
      <c r="G66" s="133" t="s">
        <v>107</v>
      </c>
      <c r="H66" s="133"/>
      <c r="I66" s="133"/>
      <c r="J66" s="133"/>
      <c r="K66" s="133"/>
      <c r="L66" s="133">
        <v>3</v>
      </c>
      <c r="M66" s="133">
        <v>3</v>
      </c>
      <c r="N66" s="133"/>
      <c r="O66" s="133"/>
      <c r="P66" s="133"/>
      <c r="Q66" s="133"/>
      <c r="R66" s="133"/>
      <c r="S66" s="133">
        <v>20</v>
      </c>
      <c r="T66" s="133"/>
      <c r="U66" s="133"/>
      <c r="V66" s="133"/>
      <c r="W66" s="133"/>
      <c r="X66" s="133"/>
      <c r="Y66" s="133">
        <v>6</v>
      </c>
      <c r="Z66" s="133"/>
    </row>
    <row r="67" spans="1:26" ht="22.25" customHeight="1" x14ac:dyDescent="0.85">
      <c r="A67" s="214">
        <v>64</v>
      </c>
      <c r="B67" s="401" t="s">
        <v>133</v>
      </c>
      <c r="C67" s="402"/>
      <c r="D67" s="216"/>
      <c r="E67" s="216"/>
      <c r="F67" s="216"/>
      <c r="G67" s="216" t="s">
        <v>107</v>
      </c>
      <c r="H67" s="216"/>
      <c r="I67" s="216"/>
      <c r="J67" s="216"/>
      <c r="K67" s="216"/>
      <c r="L67" s="216">
        <v>6</v>
      </c>
      <c r="M67" s="216">
        <v>6</v>
      </c>
      <c r="N67" s="216"/>
      <c r="O67" s="216"/>
      <c r="P67" s="216"/>
      <c r="Q67" s="214"/>
      <c r="R67" s="214"/>
      <c r="S67" s="214"/>
      <c r="T67" s="214">
        <v>1</v>
      </c>
      <c r="U67" s="214">
        <v>1</v>
      </c>
      <c r="V67" s="214"/>
      <c r="W67" s="214"/>
      <c r="X67" s="214"/>
      <c r="Y67" s="214">
        <v>12</v>
      </c>
      <c r="Z67" s="214"/>
    </row>
    <row r="68" spans="1:26" ht="22.25" customHeight="1" x14ac:dyDescent="0.85">
      <c r="A68" s="217">
        <v>65</v>
      </c>
      <c r="B68" s="403" t="s">
        <v>134</v>
      </c>
      <c r="C68" s="404"/>
      <c r="D68" s="218"/>
      <c r="E68" s="218" t="s">
        <v>26</v>
      </c>
      <c r="F68" s="218"/>
      <c r="G68" s="218" t="s">
        <v>98</v>
      </c>
      <c r="H68" s="218"/>
      <c r="I68" s="218"/>
      <c r="J68" s="218"/>
      <c r="K68" s="218"/>
      <c r="L68" s="218"/>
      <c r="M68" s="218">
        <v>6</v>
      </c>
      <c r="N68" s="218"/>
      <c r="O68" s="218"/>
      <c r="P68" s="218"/>
      <c r="Q68" s="136"/>
      <c r="R68" s="136"/>
      <c r="S68" s="136"/>
      <c r="T68" s="136">
        <v>1</v>
      </c>
      <c r="U68" s="136"/>
      <c r="V68" s="136"/>
      <c r="W68" s="136"/>
      <c r="X68" s="136"/>
      <c r="Y68" s="136">
        <v>6</v>
      </c>
      <c r="Z68" s="136"/>
    </row>
    <row r="69" spans="1:26" ht="22.25" customHeight="1" x14ac:dyDescent="0.85">
      <c r="A69" s="136">
        <v>66</v>
      </c>
      <c r="B69" s="403" t="s">
        <v>135</v>
      </c>
      <c r="C69" s="404"/>
      <c r="D69" s="218"/>
      <c r="E69" s="218" t="s">
        <v>26</v>
      </c>
      <c r="F69" s="218"/>
      <c r="G69" s="218" t="s">
        <v>75</v>
      </c>
      <c r="H69" s="218"/>
      <c r="I69" s="218"/>
      <c r="J69" s="218"/>
      <c r="K69" s="218"/>
      <c r="L69" s="218">
        <v>6</v>
      </c>
      <c r="M69" s="218"/>
      <c r="N69" s="218"/>
      <c r="O69" s="218"/>
      <c r="P69" s="218"/>
      <c r="Q69" s="136"/>
      <c r="R69" s="136"/>
      <c r="S69" s="136"/>
      <c r="T69" s="136">
        <v>1</v>
      </c>
      <c r="U69" s="136"/>
      <c r="V69" s="136"/>
      <c r="W69" s="136"/>
      <c r="X69" s="136"/>
      <c r="Y69" s="136">
        <v>6</v>
      </c>
      <c r="Z69" s="136"/>
    </row>
    <row r="70" spans="1:26" ht="22.25" customHeight="1" x14ac:dyDescent="0.85">
      <c r="A70" s="217">
        <v>67</v>
      </c>
      <c r="B70" s="218" t="s">
        <v>136</v>
      </c>
      <c r="C70" s="218" t="s">
        <v>137</v>
      </c>
      <c r="D70" s="218"/>
      <c r="E70" s="218" t="s">
        <v>30</v>
      </c>
      <c r="F70" s="218"/>
      <c r="G70" s="218" t="s">
        <v>22</v>
      </c>
      <c r="H70" s="218">
        <v>4</v>
      </c>
      <c r="I70" s="218"/>
      <c r="J70" s="218"/>
      <c r="K70" s="218"/>
      <c r="L70" s="218"/>
      <c r="M70" s="218"/>
      <c r="N70" s="218"/>
      <c r="O70" s="218"/>
      <c r="P70" s="218"/>
      <c r="Q70" s="136"/>
      <c r="R70" s="136"/>
      <c r="S70" s="136"/>
      <c r="T70" s="136">
        <v>1</v>
      </c>
      <c r="U70" s="136"/>
      <c r="V70" s="136">
        <v>8</v>
      </c>
      <c r="W70" s="136"/>
      <c r="X70" s="136"/>
      <c r="Y70" s="136"/>
      <c r="Z70" s="136"/>
    </row>
    <row r="71" spans="1:26" ht="22.25" customHeight="1" x14ac:dyDescent="0.85">
      <c r="A71" s="136">
        <v>68</v>
      </c>
      <c r="B71" s="136" t="s">
        <v>137</v>
      </c>
      <c r="C71" s="136" t="s">
        <v>138</v>
      </c>
      <c r="D71" s="136"/>
      <c r="E71" s="136" t="s">
        <v>32</v>
      </c>
      <c r="F71" s="136"/>
      <c r="G71" s="136" t="s">
        <v>107</v>
      </c>
      <c r="H71" s="136"/>
      <c r="I71" s="136"/>
      <c r="J71" s="136"/>
      <c r="K71" s="136"/>
      <c r="L71" s="136"/>
      <c r="M71" s="136"/>
      <c r="N71" s="136"/>
      <c r="O71" s="136">
        <v>25</v>
      </c>
      <c r="P71" s="136">
        <v>25</v>
      </c>
      <c r="Q71" s="136"/>
      <c r="R71" s="136"/>
      <c r="S71" s="136">
        <v>10</v>
      </c>
      <c r="T71" s="136"/>
      <c r="U71" s="136">
        <v>2</v>
      </c>
      <c r="V71" s="136">
        <v>50</v>
      </c>
      <c r="W71" s="136"/>
      <c r="X71" s="136"/>
      <c r="Y71" s="136">
        <v>50</v>
      </c>
      <c r="Z71" s="136"/>
    </row>
    <row r="72" spans="1:26" ht="22.25" customHeight="1" x14ac:dyDescent="0.85">
      <c r="A72" s="217">
        <v>69</v>
      </c>
      <c r="B72" s="136" t="s">
        <v>138</v>
      </c>
      <c r="C72" s="136" t="s">
        <v>139</v>
      </c>
      <c r="D72" s="136"/>
      <c r="E72" s="136" t="s">
        <v>30</v>
      </c>
      <c r="F72" s="136"/>
      <c r="G72" s="136" t="s">
        <v>22</v>
      </c>
      <c r="H72" s="136">
        <v>3</v>
      </c>
      <c r="I72" s="136"/>
      <c r="J72" s="136"/>
      <c r="K72" s="136"/>
      <c r="L72" s="136"/>
      <c r="M72" s="136"/>
      <c r="N72" s="136"/>
      <c r="O72" s="136"/>
      <c r="P72" s="136"/>
      <c r="Q72" s="136"/>
      <c r="R72" s="136"/>
      <c r="S72" s="136"/>
      <c r="T72" s="136">
        <v>1</v>
      </c>
      <c r="U72" s="136"/>
      <c r="V72" s="136">
        <v>6</v>
      </c>
      <c r="W72" s="136"/>
      <c r="X72" s="136"/>
      <c r="Y72" s="136"/>
      <c r="Z72" s="136"/>
    </row>
    <row r="73" spans="1:26" ht="22.25" customHeight="1" x14ac:dyDescent="0.85">
      <c r="A73" s="211">
        <v>70</v>
      </c>
      <c r="B73" s="405" t="s">
        <v>140</v>
      </c>
      <c r="C73" s="406"/>
      <c r="D73" s="211"/>
      <c r="E73" s="211" t="s">
        <v>26</v>
      </c>
      <c r="F73" s="211"/>
      <c r="G73" s="211" t="s">
        <v>84</v>
      </c>
      <c r="H73" s="211"/>
      <c r="I73" s="211"/>
      <c r="J73" s="211"/>
      <c r="K73" s="211"/>
      <c r="L73" s="211">
        <v>6</v>
      </c>
      <c r="M73" s="211">
        <v>6</v>
      </c>
      <c r="N73" s="211"/>
      <c r="O73" s="211"/>
      <c r="P73" s="211"/>
      <c r="Q73" s="211"/>
      <c r="R73" s="211"/>
      <c r="S73" s="211"/>
      <c r="T73" s="211">
        <v>1</v>
      </c>
      <c r="U73" s="211">
        <v>1</v>
      </c>
      <c r="V73" s="211"/>
      <c r="W73" s="211"/>
      <c r="X73" s="211"/>
      <c r="Y73" s="211">
        <v>12</v>
      </c>
      <c r="Z73" s="211"/>
    </row>
    <row r="74" spans="1:26" ht="22.25" customHeight="1" x14ac:dyDescent="0.85">
      <c r="A74" s="219">
        <v>71</v>
      </c>
      <c r="B74" s="213" t="s">
        <v>141</v>
      </c>
      <c r="C74" s="213" t="s">
        <v>142</v>
      </c>
      <c r="D74" s="213"/>
      <c r="E74" s="213"/>
      <c r="F74" s="213"/>
      <c r="G74" s="213" t="s">
        <v>107</v>
      </c>
      <c r="H74" s="213"/>
      <c r="I74" s="213"/>
      <c r="J74" s="213"/>
      <c r="K74" s="213"/>
      <c r="L74" s="213">
        <v>4</v>
      </c>
      <c r="M74" s="213">
        <v>4</v>
      </c>
      <c r="N74" s="213"/>
      <c r="O74" s="213"/>
      <c r="P74" s="213"/>
      <c r="Q74" s="213"/>
      <c r="R74" s="213"/>
      <c r="S74" s="213">
        <v>20</v>
      </c>
      <c r="T74" s="213"/>
      <c r="U74" s="213"/>
      <c r="V74" s="213"/>
      <c r="W74" s="213"/>
      <c r="X74" s="213">
        <v>8</v>
      </c>
      <c r="Y74" s="213"/>
      <c r="Z74" s="213"/>
    </row>
    <row r="75" spans="1:26" ht="22.25" customHeight="1" x14ac:dyDescent="0.85">
      <c r="A75" s="219">
        <v>72</v>
      </c>
      <c r="B75" s="213" t="s">
        <v>142</v>
      </c>
      <c r="C75" s="213" t="s">
        <v>143</v>
      </c>
      <c r="D75" s="213"/>
      <c r="E75" s="213" t="s">
        <v>55</v>
      </c>
      <c r="F75" s="213"/>
      <c r="G75" s="213" t="s">
        <v>107</v>
      </c>
      <c r="H75" s="213"/>
      <c r="I75" s="213"/>
      <c r="J75" s="213"/>
      <c r="K75" s="213"/>
      <c r="L75" s="213"/>
      <c r="M75" s="213"/>
      <c r="N75" s="213"/>
      <c r="O75" s="213">
        <v>11</v>
      </c>
      <c r="P75" s="213">
        <v>11</v>
      </c>
      <c r="Q75" s="213"/>
      <c r="R75" s="213"/>
      <c r="S75" s="213">
        <v>10</v>
      </c>
      <c r="T75" s="213">
        <v>1</v>
      </c>
      <c r="U75" s="213">
        <v>1</v>
      </c>
      <c r="V75" s="213"/>
      <c r="W75" s="213"/>
      <c r="X75" s="213">
        <v>44</v>
      </c>
      <c r="Y75" s="213"/>
      <c r="Z75" s="213"/>
    </row>
    <row r="76" spans="1:26" ht="24" customHeight="1" x14ac:dyDescent="0.85">
      <c r="A76" s="219">
        <v>73</v>
      </c>
      <c r="B76" s="213" t="s">
        <v>144</v>
      </c>
      <c r="C76" s="213" t="s">
        <v>145</v>
      </c>
      <c r="D76" s="213"/>
      <c r="E76" s="213"/>
      <c r="F76" s="213"/>
      <c r="G76" s="213" t="s">
        <v>107</v>
      </c>
      <c r="H76" s="213"/>
      <c r="I76" s="213"/>
      <c r="J76" s="213"/>
      <c r="K76" s="213"/>
      <c r="L76" s="213">
        <v>4</v>
      </c>
      <c r="M76" s="213">
        <v>4</v>
      </c>
      <c r="N76" s="213"/>
      <c r="O76" s="213"/>
      <c r="P76" s="213"/>
      <c r="Q76" s="213"/>
      <c r="R76" s="213"/>
      <c r="S76" s="213">
        <v>20</v>
      </c>
      <c r="T76" s="213"/>
      <c r="U76" s="213"/>
      <c r="V76" s="213"/>
      <c r="W76" s="213"/>
      <c r="X76" s="213">
        <v>8</v>
      </c>
      <c r="Y76" s="213"/>
      <c r="Z76" s="213"/>
    </row>
    <row r="77" spans="1:26" ht="19.75" customHeight="1" x14ac:dyDescent="0.85">
      <c r="A77" s="133">
        <v>74</v>
      </c>
      <c r="B77" s="396" t="s">
        <v>146</v>
      </c>
      <c r="C77" s="396"/>
      <c r="D77" s="137"/>
      <c r="E77" s="137" t="s">
        <v>26</v>
      </c>
      <c r="F77" s="137"/>
      <c r="G77" s="137" t="s">
        <v>75</v>
      </c>
      <c r="H77" s="137"/>
      <c r="I77" s="137"/>
      <c r="J77" s="137"/>
      <c r="K77" s="137"/>
      <c r="L77" s="137">
        <v>6</v>
      </c>
      <c r="M77" s="137"/>
      <c r="N77" s="137"/>
      <c r="O77" s="137"/>
      <c r="P77" s="137"/>
      <c r="Q77" s="220"/>
      <c r="R77" s="220"/>
      <c r="S77" s="220"/>
      <c r="T77" s="221">
        <v>1</v>
      </c>
      <c r="U77" s="221">
        <v>1</v>
      </c>
      <c r="V77" s="221"/>
      <c r="W77" s="221"/>
      <c r="X77" s="221"/>
      <c r="Y77" s="221">
        <v>6</v>
      </c>
      <c r="Z77" s="220"/>
    </row>
    <row r="78" spans="1:26" ht="22.25" customHeight="1" x14ac:dyDescent="0.85">
      <c r="A78" s="133">
        <v>75</v>
      </c>
      <c r="B78" s="396" t="s">
        <v>147</v>
      </c>
      <c r="C78" s="396"/>
      <c r="D78" s="137"/>
      <c r="E78" s="137" t="s">
        <v>26</v>
      </c>
      <c r="F78" s="137"/>
      <c r="G78" s="137" t="s">
        <v>98</v>
      </c>
      <c r="H78" s="137"/>
      <c r="I78" s="137"/>
      <c r="J78" s="137"/>
      <c r="K78" s="137"/>
      <c r="L78" s="137"/>
      <c r="M78" s="137">
        <v>6</v>
      </c>
      <c r="N78" s="137"/>
      <c r="O78" s="137"/>
      <c r="P78" s="137"/>
      <c r="Q78" s="220"/>
      <c r="R78" s="220"/>
      <c r="S78" s="220"/>
      <c r="T78" s="220"/>
      <c r="U78" s="220"/>
      <c r="V78" s="220"/>
      <c r="W78" s="220"/>
      <c r="X78" s="220"/>
      <c r="Y78" s="221">
        <v>6</v>
      </c>
      <c r="Z78" s="220"/>
    </row>
    <row r="79" spans="1:26" ht="25" customHeight="1" x14ac:dyDescent="0.85">
      <c r="A79" s="397" t="s">
        <v>148</v>
      </c>
      <c r="B79" s="398"/>
      <c r="C79" s="398"/>
      <c r="D79" s="398"/>
      <c r="E79" s="398"/>
      <c r="F79" s="398"/>
      <c r="G79" s="399"/>
      <c r="H79" s="222">
        <f>SUM(H4:H78)</f>
        <v>97</v>
      </c>
      <c r="I79" s="222">
        <f>SUM(I4:I78)</f>
        <v>212</v>
      </c>
      <c r="J79" s="222">
        <f>SUM(J4:J78)</f>
        <v>217</v>
      </c>
      <c r="K79" s="222">
        <f>SUM(K4:K78)</f>
        <v>0</v>
      </c>
      <c r="L79" s="222">
        <f t="shared" ref="L79:X79" si="0">SUM(L4:L78)</f>
        <v>205</v>
      </c>
      <c r="M79" s="222">
        <f t="shared" si="0"/>
        <v>273</v>
      </c>
      <c r="N79" s="222">
        <f t="shared" si="0"/>
        <v>0</v>
      </c>
      <c r="O79" s="222">
        <f t="shared" si="0"/>
        <v>398</v>
      </c>
      <c r="P79" s="222">
        <f t="shared" si="0"/>
        <v>288</v>
      </c>
      <c r="Q79" s="222">
        <f t="shared" si="0"/>
        <v>27</v>
      </c>
      <c r="R79" s="222">
        <f t="shared" si="0"/>
        <v>109</v>
      </c>
      <c r="S79" s="222">
        <f t="shared" si="0"/>
        <v>545</v>
      </c>
      <c r="T79" s="222">
        <f t="shared" si="0"/>
        <v>40</v>
      </c>
      <c r="U79" s="222">
        <f t="shared" si="0"/>
        <v>45</v>
      </c>
      <c r="V79" s="222">
        <f t="shared" si="0"/>
        <v>889</v>
      </c>
      <c r="W79" s="222">
        <f t="shared" si="0"/>
        <v>116</v>
      </c>
      <c r="X79" s="222">
        <f t="shared" si="0"/>
        <v>916</v>
      </c>
      <c r="Y79" s="222">
        <f>SUM(Y4:Y78)</f>
        <v>940</v>
      </c>
      <c r="Z79" s="223"/>
    </row>
    <row r="80" spans="1:26" ht="25" customHeight="1" x14ac:dyDescent="0.85">
      <c r="A80" s="115"/>
      <c r="B80" s="115"/>
      <c r="C80" s="115"/>
      <c r="D80" s="115"/>
      <c r="E80" s="115"/>
      <c r="F80" s="115"/>
      <c r="G80" s="115"/>
      <c r="H80" s="115">
        <f>H79+I79+J79</f>
        <v>526</v>
      </c>
      <c r="I80" s="115"/>
      <c r="J80" s="115"/>
      <c r="K80" s="115"/>
      <c r="L80" s="115">
        <f>SUM(K79:M79)</f>
        <v>478</v>
      </c>
      <c r="M80" s="115"/>
      <c r="N80" s="115"/>
      <c r="O80" s="115">
        <f>SUM(N79:P79)</f>
        <v>686</v>
      </c>
      <c r="P80" s="115"/>
      <c r="Q80" s="115"/>
      <c r="R80" s="115"/>
      <c r="S80" s="115"/>
      <c r="T80" s="115"/>
      <c r="U80" s="115"/>
      <c r="V80" s="115">
        <f>V79*226</f>
        <v>200914</v>
      </c>
      <c r="W80" s="115">
        <f>W79*198</f>
        <v>22968</v>
      </c>
      <c r="X80" s="115">
        <f>X79*175</f>
        <v>160300</v>
      </c>
      <c r="Y80" s="115">
        <f>Y79*151</f>
        <v>141940</v>
      </c>
      <c r="Z80" s="135"/>
    </row>
    <row r="81" spans="6:23" ht="20.5" thickBot="1" x14ac:dyDescent="0.9"/>
    <row r="82" spans="6:23" ht="20.5" thickBot="1" x14ac:dyDescent="0.9">
      <c r="F82" s="115" t="s">
        <v>192</v>
      </c>
      <c r="G82" s="115" t="s">
        <v>196</v>
      </c>
      <c r="I82" s="364" t="s">
        <v>328</v>
      </c>
      <c r="J82" s="365"/>
    </row>
    <row r="83" spans="6:23" ht="27.5" customHeight="1" x14ac:dyDescent="0.85">
      <c r="F83" s="116" t="s">
        <v>326</v>
      </c>
      <c r="G83" s="117">
        <f>SUM(O79:P79)</f>
        <v>686</v>
      </c>
      <c r="I83" s="119">
        <f>G83*12</f>
        <v>8232</v>
      </c>
      <c r="J83" s="118">
        <f>G83*6.5</f>
        <v>4459</v>
      </c>
    </row>
    <row r="84" spans="6:23" ht="43" customHeight="1" x14ac:dyDescent="0.85">
      <c r="F84" s="119" t="s">
        <v>324</v>
      </c>
      <c r="G84" s="118">
        <f>SUM(H79:J79)</f>
        <v>526</v>
      </c>
      <c r="I84" s="119">
        <f>SUM(G84*12)*2</f>
        <v>12624</v>
      </c>
      <c r="J84" s="118"/>
      <c r="V84" s="132">
        <v>1921</v>
      </c>
      <c r="W84" s="132">
        <f>V84*11</f>
        <v>21131</v>
      </c>
    </row>
    <row r="85" spans="6:23" ht="34.5" customHeight="1" x14ac:dyDescent="0.85">
      <c r="F85" s="119" t="s">
        <v>325</v>
      </c>
      <c r="G85" s="118">
        <f>SUM(K79:M79)</f>
        <v>478</v>
      </c>
      <c r="I85" s="224">
        <f>G85*12</f>
        <v>5736</v>
      </c>
      <c r="J85" s="225"/>
    </row>
    <row r="86" spans="6:23" ht="31" customHeight="1" x14ac:dyDescent="0.85">
      <c r="F86" s="226" t="s">
        <v>348</v>
      </c>
      <c r="G86" s="227">
        <v>142</v>
      </c>
      <c r="I86" s="138">
        <f>G86*8</f>
        <v>1136</v>
      </c>
      <c r="J86" s="139"/>
      <c r="K86" s="115"/>
    </row>
    <row r="87" spans="6:23" ht="31" customHeight="1" thickBot="1" x14ac:dyDescent="0.9">
      <c r="F87" s="140" t="s">
        <v>196</v>
      </c>
      <c r="G87" s="141">
        <f>SUM(G83:G85)</f>
        <v>1690</v>
      </c>
      <c r="I87" s="138">
        <f>SUM(I83:I86)</f>
        <v>27728</v>
      </c>
      <c r="J87" s="139">
        <f>SUM(J83:J85)</f>
        <v>4459</v>
      </c>
      <c r="K87" s="115"/>
    </row>
    <row r="88" spans="6:23" ht="24" customHeight="1" thickBot="1" x14ac:dyDescent="0.9">
      <c r="F88" s="228" t="s">
        <v>327</v>
      </c>
      <c r="G88" s="229">
        <f>SUM(G83*2)+(G84*2)+(G85)</f>
        <v>2902</v>
      </c>
      <c r="I88" s="366">
        <f>SUM(I87:J87)</f>
        <v>32187</v>
      </c>
      <c r="J88" s="367"/>
    </row>
  </sheetData>
  <mergeCells count="50">
    <mergeCell ref="B78:C78"/>
    <mergeCell ref="A79:G79"/>
    <mergeCell ref="B62:C62"/>
    <mergeCell ref="B67:C67"/>
    <mergeCell ref="B68:C68"/>
    <mergeCell ref="B69:C69"/>
    <mergeCell ref="B73:C73"/>
    <mergeCell ref="B77:C77"/>
    <mergeCell ref="B57:C57"/>
    <mergeCell ref="B25:C25"/>
    <mergeCell ref="B26:C26"/>
    <mergeCell ref="B27:C27"/>
    <mergeCell ref="B28:C28"/>
    <mergeCell ref="B39:C39"/>
    <mergeCell ref="B45:C45"/>
    <mergeCell ref="B49:C49"/>
    <mergeCell ref="B50:C50"/>
    <mergeCell ref="B54:C54"/>
    <mergeCell ref="B55:C55"/>
    <mergeCell ref="B56:C56"/>
    <mergeCell ref="U7:U8"/>
    <mergeCell ref="B9:C9"/>
    <mergeCell ref="B16:C16"/>
    <mergeCell ref="B17:C17"/>
    <mergeCell ref="B18:C18"/>
    <mergeCell ref="Z2:Z3"/>
    <mergeCell ref="B4:C4"/>
    <mergeCell ref="U5:U6"/>
    <mergeCell ref="Q2:Q3"/>
    <mergeCell ref="R2:R3"/>
    <mergeCell ref="S2:S3"/>
    <mergeCell ref="T2:T3"/>
    <mergeCell ref="U2:U3"/>
    <mergeCell ref="V2:V3"/>
    <mergeCell ref="I82:J82"/>
    <mergeCell ref="I88:J88"/>
    <mergeCell ref="C1:Z1"/>
    <mergeCell ref="A2:A3"/>
    <mergeCell ref="B2:C2"/>
    <mergeCell ref="D2:D3"/>
    <mergeCell ref="E2:E3"/>
    <mergeCell ref="F2:F3"/>
    <mergeCell ref="G2:G3"/>
    <mergeCell ref="H2:J2"/>
    <mergeCell ref="K2:M2"/>
    <mergeCell ref="N2:P2"/>
    <mergeCell ref="B23:C23"/>
    <mergeCell ref="W2:W3"/>
    <mergeCell ref="X2:X3"/>
    <mergeCell ref="Y2:Y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A7D5-6890-441F-90F8-34DA34ED5293}">
  <dimension ref="A1:H15"/>
  <sheetViews>
    <sheetView zoomScale="62" zoomScaleNormal="70" workbookViewId="0">
      <selection activeCell="G21" sqref="G21"/>
    </sheetView>
  </sheetViews>
  <sheetFormatPr defaultColWidth="8.08984375" defaultRowHeight="21.5" x14ac:dyDescent="0.35"/>
  <cols>
    <col min="1" max="1" width="15.81640625" style="231" customWidth="1"/>
    <col min="2" max="2" width="27.90625" style="231" customWidth="1"/>
    <col min="3" max="3" width="23" style="231" customWidth="1"/>
    <col min="4" max="4" width="21.81640625" style="231" customWidth="1"/>
    <col min="5" max="5" width="21.1796875" style="231" customWidth="1"/>
    <col min="6" max="7" width="19.1796875" style="231" customWidth="1"/>
    <col min="8" max="8" width="28.81640625" style="231" customWidth="1"/>
    <col min="9" max="16384" width="8.08984375" style="231"/>
  </cols>
  <sheetData>
    <row r="1" spans="1:8" s="232" customFormat="1" x14ac:dyDescent="0.35">
      <c r="A1" s="407" t="s">
        <v>160</v>
      </c>
      <c r="B1" s="407"/>
      <c r="C1" s="407"/>
      <c r="D1" s="407"/>
      <c r="E1" s="407"/>
      <c r="F1" s="407"/>
      <c r="G1" s="407"/>
      <c r="H1" s="407"/>
    </row>
    <row r="2" spans="1:8" s="235" customFormat="1" ht="43" x14ac:dyDescent="0.35">
      <c r="A2" s="233" t="s">
        <v>379</v>
      </c>
      <c r="B2" s="233" t="s">
        <v>380</v>
      </c>
      <c r="C2" s="233" t="s">
        <v>344</v>
      </c>
      <c r="D2" s="233" t="s">
        <v>381</v>
      </c>
      <c r="E2" s="233" t="s">
        <v>382</v>
      </c>
      <c r="F2" s="233" t="s">
        <v>383</v>
      </c>
      <c r="G2" s="233" t="s">
        <v>161</v>
      </c>
      <c r="H2" s="234" t="s">
        <v>167</v>
      </c>
    </row>
    <row r="3" spans="1:8" s="232" customFormat="1" x14ac:dyDescent="0.35">
      <c r="A3" s="236">
        <v>1</v>
      </c>
      <c r="B3" s="237" t="s">
        <v>384</v>
      </c>
      <c r="C3" s="237" t="s">
        <v>23</v>
      </c>
      <c r="D3" s="236">
        <v>20</v>
      </c>
      <c r="E3" s="236">
        <v>15</v>
      </c>
      <c r="F3" s="236">
        <v>6</v>
      </c>
      <c r="G3" s="238">
        <v>9</v>
      </c>
      <c r="H3" s="239" t="s">
        <v>162</v>
      </c>
    </row>
    <row r="4" spans="1:8" s="232" customFormat="1" x14ac:dyDescent="0.35">
      <c r="A4" s="236">
        <v>2</v>
      </c>
      <c r="B4" s="237" t="s">
        <v>385</v>
      </c>
      <c r="C4" s="237" t="s">
        <v>22</v>
      </c>
      <c r="D4" s="236">
        <v>36</v>
      </c>
      <c r="E4" s="236">
        <v>8</v>
      </c>
      <c r="F4" s="236">
        <v>6</v>
      </c>
      <c r="G4" s="238">
        <v>10</v>
      </c>
      <c r="H4" s="239" t="s">
        <v>162</v>
      </c>
    </row>
    <row r="5" spans="1:8" s="232" customFormat="1" x14ac:dyDescent="0.35">
      <c r="A5" s="236">
        <v>3</v>
      </c>
      <c r="B5" s="237" t="s">
        <v>386</v>
      </c>
      <c r="C5" s="237" t="s">
        <v>23</v>
      </c>
      <c r="D5" s="236">
        <v>25</v>
      </c>
      <c r="E5" s="236">
        <v>15</v>
      </c>
      <c r="F5" s="236">
        <v>6</v>
      </c>
      <c r="G5" s="238">
        <v>12</v>
      </c>
      <c r="H5" s="239" t="s">
        <v>162</v>
      </c>
    </row>
    <row r="6" spans="1:8" s="232" customFormat="1" x14ac:dyDescent="0.35">
      <c r="A6" s="236">
        <v>4</v>
      </c>
      <c r="B6" s="237" t="s">
        <v>387</v>
      </c>
      <c r="C6" s="237" t="s">
        <v>22</v>
      </c>
      <c r="D6" s="236">
        <v>29</v>
      </c>
      <c r="E6" s="236">
        <v>10</v>
      </c>
      <c r="F6" s="236">
        <v>6</v>
      </c>
      <c r="G6" s="238">
        <v>10</v>
      </c>
      <c r="H6" s="239" t="s">
        <v>162</v>
      </c>
    </row>
    <row r="7" spans="1:8" s="232" customFormat="1" x14ac:dyDescent="0.35">
      <c r="A7" s="236">
        <v>5</v>
      </c>
      <c r="B7" s="237" t="s">
        <v>388</v>
      </c>
      <c r="C7" s="237" t="s">
        <v>23</v>
      </c>
      <c r="D7" s="236">
        <v>20</v>
      </c>
      <c r="E7" s="236">
        <v>15</v>
      </c>
      <c r="F7" s="236">
        <v>6</v>
      </c>
      <c r="G7" s="238">
        <v>9</v>
      </c>
      <c r="H7" s="239" t="s">
        <v>162</v>
      </c>
    </row>
    <row r="8" spans="1:8" s="232" customFormat="1" x14ac:dyDescent="0.35">
      <c r="A8" s="236">
        <v>6</v>
      </c>
      <c r="B8" s="237" t="s">
        <v>389</v>
      </c>
      <c r="C8" s="237" t="s">
        <v>22</v>
      </c>
      <c r="D8" s="236">
        <v>35</v>
      </c>
      <c r="E8" s="236">
        <v>11</v>
      </c>
      <c r="F8" s="236">
        <v>6</v>
      </c>
      <c r="G8" s="238">
        <v>12</v>
      </c>
      <c r="H8" s="239" t="s">
        <v>162</v>
      </c>
    </row>
    <row r="9" spans="1:8" s="232" customFormat="1" x14ac:dyDescent="0.35">
      <c r="A9" s="236">
        <v>7</v>
      </c>
      <c r="B9" s="237" t="s">
        <v>390</v>
      </c>
      <c r="C9" s="237" t="s">
        <v>22</v>
      </c>
      <c r="D9" s="236">
        <v>24</v>
      </c>
      <c r="E9" s="236">
        <v>33</v>
      </c>
      <c r="F9" s="236">
        <v>5</v>
      </c>
      <c r="G9" s="238">
        <v>18</v>
      </c>
      <c r="H9" s="239" t="s">
        <v>162</v>
      </c>
    </row>
    <row r="10" spans="1:8" s="232" customFormat="1" x14ac:dyDescent="0.35">
      <c r="A10" s="236">
        <v>8</v>
      </c>
      <c r="B10" s="237" t="s">
        <v>391</v>
      </c>
      <c r="C10" s="237" t="s">
        <v>23</v>
      </c>
      <c r="D10" s="236">
        <v>24</v>
      </c>
      <c r="E10" s="236">
        <v>15</v>
      </c>
      <c r="F10" s="236">
        <v>6</v>
      </c>
      <c r="G10" s="238">
        <v>12</v>
      </c>
      <c r="H10" s="239" t="s">
        <v>162</v>
      </c>
    </row>
    <row r="11" spans="1:8" s="232" customFormat="1" x14ac:dyDescent="0.35">
      <c r="A11" s="236">
        <v>9</v>
      </c>
      <c r="B11" s="237" t="s">
        <v>392</v>
      </c>
      <c r="C11" s="237" t="s">
        <v>22</v>
      </c>
      <c r="D11" s="236">
        <v>25</v>
      </c>
      <c r="E11" s="236">
        <v>28</v>
      </c>
      <c r="F11" s="236">
        <v>6</v>
      </c>
      <c r="G11" s="238">
        <v>20</v>
      </c>
      <c r="H11" s="239" t="s">
        <v>162</v>
      </c>
    </row>
    <row r="12" spans="1:8" s="232" customFormat="1" x14ac:dyDescent="0.35">
      <c r="A12" s="236">
        <v>10</v>
      </c>
      <c r="B12" s="237" t="s">
        <v>393</v>
      </c>
      <c r="C12" s="237" t="s">
        <v>22</v>
      </c>
      <c r="D12" s="236">
        <v>10</v>
      </c>
      <c r="E12" s="236">
        <v>30</v>
      </c>
      <c r="F12" s="236">
        <v>6</v>
      </c>
      <c r="G12" s="238">
        <v>10</v>
      </c>
      <c r="H12" s="239" t="s">
        <v>162</v>
      </c>
    </row>
    <row r="13" spans="1:8" s="232" customFormat="1" x14ac:dyDescent="0.35">
      <c r="A13" s="236">
        <v>11</v>
      </c>
      <c r="B13" s="237" t="s">
        <v>394</v>
      </c>
      <c r="C13" s="237" t="s">
        <v>22</v>
      </c>
      <c r="D13" s="236">
        <v>30</v>
      </c>
      <c r="E13" s="236">
        <v>10</v>
      </c>
      <c r="F13" s="236">
        <v>6</v>
      </c>
      <c r="G13" s="238">
        <v>10</v>
      </c>
      <c r="H13" s="239" t="s">
        <v>162</v>
      </c>
    </row>
    <row r="14" spans="1:8" s="232" customFormat="1" ht="22" thickBot="1" x14ac:dyDescent="0.4">
      <c r="A14" s="236">
        <v>12</v>
      </c>
      <c r="B14" s="237" t="s">
        <v>395</v>
      </c>
      <c r="C14" s="237" t="s">
        <v>22</v>
      </c>
      <c r="D14" s="236">
        <v>30</v>
      </c>
      <c r="E14" s="236">
        <v>10</v>
      </c>
      <c r="F14" s="283">
        <v>6</v>
      </c>
      <c r="G14" s="284">
        <v>10</v>
      </c>
      <c r="H14" s="239" t="s">
        <v>162</v>
      </c>
    </row>
    <row r="15" spans="1:8" s="232" customFormat="1" ht="22" thickBot="1" x14ac:dyDescent="0.4">
      <c r="F15" s="285" t="s">
        <v>163</v>
      </c>
      <c r="G15" s="286">
        <f>SUM(G3:G14)</f>
        <v>142</v>
      </c>
      <c r="H15" s="282" t="s">
        <v>162</v>
      </c>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6BBA-DEFC-4454-B909-700C14A72F67}">
  <dimension ref="A1:J44"/>
  <sheetViews>
    <sheetView topLeftCell="A30" workbookViewId="0">
      <selection activeCell="H43" sqref="H43"/>
    </sheetView>
  </sheetViews>
  <sheetFormatPr defaultRowHeight="15.5" x14ac:dyDescent="0.65"/>
  <cols>
    <col min="1" max="1" width="6.1796875" style="32" customWidth="1"/>
    <col min="2" max="2" width="10" style="32" customWidth="1"/>
    <col min="3" max="3" width="8.81640625" style="32"/>
    <col min="4" max="4" width="18.81640625" style="32" customWidth="1"/>
    <col min="5" max="5" width="12.36328125" style="32" customWidth="1"/>
    <col min="6" max="8" width="13.36328125" style="32" customWidth="1"/>
    <col min="9" max="9" width="13.6328125" style="32" customWidth="1"/>
    <col min="10" max="10" width="28.6328125" style="32" customWidth="1"/>
    <col min="11" max="16384" width="8.7265625" style="33"/>
  </cols>
  <sheetData>
    <row r="1" spans="1:10" ht="16" thickBot="1" x14ac:dyDescent="0.7">
      <c r="A1" s="409" t="s">
        <v>305</v>
      </c>
      <c r="B1" s="410"/>
      <c r="C1" s="410"/>
      <c r="D1" s="410"/>
      <c r="E1" s="410"/>
      <c r="F1" s="410"/>
      <c r="G1" s="410"/>
      <c r="H1" s="410"/>
      <c r="I1" s="410"/>
      <c r="J1" s="411"/>
    </row>
    <row r="2" spans="1:10" ht="16" thickBot="1" x14ac:dyDescent="0.7">
      <c r="A2" s="412" t="s">
        <v>323</v>
      </c>
      <c r="B2" s="413"/>
      <c r="C2" s="413"/>
      <c r="D2" s="413"/>
      <c r="E2" s="413"/>
      <c r="F2" s="413"/>
      <c r="G2" s="413"/>
      <c r="H2" s="413"/>
      <c r="I2" s="413"/>
      <c r="J2" s="414"/>
    </row>
    <row r="3" spans="1:10" s="60" customFormat="1" ht="16" thickBot="1" x14ac:dyDescent="0.4">
      <c r="A3" s="174" t="s">
        <v>153</v>
      </c>
      <c r="B3" s="240" t="s">
        <v>197</v>
      </c>
      <c r="C3" s="79" t="s">
        <v>193</v>
      </c>
      <c r="D3" s="79" t="s">
        <v>306</v>
      </c>
      <c r="E3" s="79" t="s">
        <v>192</v>
      </c>
      <c r="F3" s="79" t="s">
        <v>307</v>
      </c>
      <c r="G3" s="79" t="s">
        <v>308</v>
      </c>
      <c r="H3" s="79" t="s">
        <v>309</v>
      </c>
      <c r="I3" s="79" t="s">
        <v>310</v>
      </c>
      <c r="J3" s="80" t="s">
        <v>152</v>
      </c>
    </row>
    <row r="4" spans="1:10" x14ac:dyDescent="0.65">
      <c r="A4" s="120">
        <v>1</v>
      </c>
      <c r="B4" s="241">
        <v>173230</v>
      </c>
      <c r="C4" s="64" t="s">
        <v>24</v>
      </c>
      <c r="D4" s="64" t="s">
        <v>250</v>
      </c>
      <c r="E4" s="64" t="s">
        <v>311</v>
      </c>
      <c r="F4" s="64" t="s">
        <v>312</v>
      </c>
      <c r="G4" s="65" t="s">
        <v>313</v>
      </c>
      <c r="H4" s="120">
        <v>1</v>
      </c>
      <c r="I4" s="64">
        <f>IF(ISNUMBER(SEARCH("Double Arm",E4)),2,1)</f>
        <v>1</v>
      </c>
      <c r="J4" s="242"/>
    </row>
    <row r="5" spans="1:10" x14ac:dyDescent="0.65">
      <c r="A5" s="47">
        <f>A4+1</f>
        <v>2</v>
      </c>
      <c r="B5" s="243">
        <v>173260</v>
      </c>
      <c r="C5" s="49" t="s">
        <v>24</v>
      </c>
      <c r="D5" s="49" t="s">
        <v>250</v>
      </c>
      <c r="E5" s="49" t="s">
        <v>311</v>
      </c>
      <c r="F5" s="49" t="s">
        <v>312</v>
      </c>
      <c r="G5" s="50" t="s">
        <v>313</v>
      </c>
      <c r="H5" s="47">
        <v>1</v>
      </c>
      <c r="I5" s="49">
        <f>IF(ISNUMBER(SEARCH("Double Arm",E5)),2,1)</f>
        <v>1</v>
      </c>
      <c r="J5" s="244"/>
    </row>
    <row r="6" spans="1:10" x14ac:dyDescent="0.65">
      <c r="A6" s="47">
        <f t="shared" ref="A6:A38" si="0">A5+1</f>
        <v>3</v>
      </c>
      <c r="B6" s="243">
        <v>173450</v>
      </c>
      <c r="C6" s="49" t="s">
        <v>24</v>
      </c>
      <c r="D6" s="49" t="s">
        <v>250</v>
      </c>
      <c r="E6" s="49" t="s">
        <v>311</v>
      </c>
      <c r="F6" s="49" t="s">
        <v>312</v>
      </c>
      <c r="G6" s="50" t="s">
        <v>313</v>
      </c>
      <c r="H6" s="47">
        <v>1</v>
      </c>
      <c r="I6" s="49">
        <f t="shared" ref="I6:I38" si="1">IF(ISNUMBER(SEARCH("Double Arm",E6)),2,1)</f>
        <v>1</v>
      </c>
      <c r="J6" s="244"/>
    </row>
    <row r="7" spans="1:10" x14ac:dyDescent="0.65">
      <c r="A7" s="47">
        <f t="shared" si="0"/>
        <v>4</v>
      </c>
      <c r="B7" s="243">
        <v>173650</v>
      </c>
      <c r="C7" s="49" t="s">
        <v>23</v>
      </c>
      <c r="D7" s="49" t="s">
        <v>314</v>
      </c>
      <c r="E7" s="49" t="s">
        <v>311</v>
      </c>
      <c r="F7" s="49" t="s">
        <v>315</v>
      </c>
      <c r="G7" s="50" t="s">
        <v>313</v>
      </c>
      <c r="H7" s="47">
        <v>1</v>
      </c>
      <c r="I7" s="49">
        <f t="shared" si="1"/>
        <v>1</v>
      </c>
      <c r="J7" s="244"/>
    </row>
    <row r="8" spans="1:10" x14ac:dyDescent="0.65">
      <c r="A8" s="47">
        <f t="shared" si="0"/>
        <v>5</v>
      </c>
      <c r="B8" s="243">
        <v>173800</v>
      </c>
      <c r="C8" s="49" t="s">
        <v>24</v>
      </c>
      <c r="D8" s="49" t="s">
        <v>205</v>
      </c>
      <c r="E8" s="49" t="s">
        <v>311</v>
      </c>
      <c r="F8" s="49" t="s">
        <v>312</v>
      </c>
      <c r="G8" s="50" t="s">
        <v>313</v>
      </c>
      <c r="H8" s="47">
        <v>1</v>
      </c>
      <c r="I8" s="49">
        <f t="shared" si="1"/>
        <v>1</v>
      </c>
      <c r="J8" s="244"/>
    </row>
    <row r="9" spans="1:10" x14ac:dyDescent="0.65">
      <c r="A9" s="47">
        <f t="shared" si="0"/>
        <v>6</v>
      </c>
      <c r="B9" s="243">
        <v>175200</v>
      </c>
      <c r="C9" s="49" t="s">
        <v>24</v>
      </c>
      <c r="D9" s="49" t="s">
        <v>314</v>
      </c>
      <c r="E9" s="49" t="s">
        <v>316</v>
      </c>
      <c r="F9" s="49" t="s">
        <v>315</v>
      </c>
      <c r="G9" s="50" t="s">
        <v>313</v>
      </c>
      <c r="H9" s="47">
        <v>1</v>
      </c>
      <c r="I9" s="49">
        <f t="shared" si="1"/>
        <v>2</v>
      </c>
      <c r="J9" s="244"/>
    </row>
    <row r="10" spans="1:10" x14ac:dyDescent="0.65">
      <c r="A10" s="47">
        <f t="shared" si="0"/>
        <v>7</v>
      </c>
      <c r="B10" s="243">
        <v>175400</v>
      </c>
      <c r="C10" s="49" t="s">
        <v>23</v>
      </c>
      <c r="D10" s="49" t="s">
        <v>314</v>
      </c>
      <c r="E10" s="49" t="s">
        <v>316</v>
      </c>
      <c r="F10" s="49" t="s">
        <v>312</v>
      </c>
      <c r="G10" s="50" t="s">
        <v>313</v>
      </c>
      <c r="H10" s="47">
        <v>1</v>
      </c>
      <c r="I10" s="49">
        <f t="shared" si="1"/>
        <v>2</v>
      </c>
      <c r="J10" s="244"/>
    </row>
    <row r="11" spans="1:10" x14ac:dyDescent="0.65">
      <c r="A11" s="47">
        <f t="shared" si="0"/>
        <v>8</v>
      </c>
      <c r="B11" s="243">
        <v>182200</v>
      </c>
      <c r="C11" s="49" t="s">
        <v>23</v>
      </c>
      <c r="D11" s="49" t="s">
        <v>314</v>
      </c>
      <c r="E11" s="49" t="s">
        <v>316</v>
      </c>
      <c r="F11" s="49" t="s">
        <v>315</v>
      </c>
      <c r="G11" s="50" t="s">
        <v>313</v>
      </c>
      <c r="H11" s="47">
        <v>1</v>
      </c>
      <c r="I11" s="49">
        <f t="shared" si="1"/>
        <v>2</v>
      </c>
      <c r="J11" s="244"/>
    </row>
    <row r="12" spans="1:10" x14ac:dyDescent="0.65">
      <c r="A12" s="47">
        <f t="shared" si="0"/>
        <v>9</v>
      </c>
      <c r="B12" s="243">
        <v>185600</v>
      </c>
      <c r="C12" s="49" t="s">
        <v>317</v>
      </c>
      <c r="D12" s="49" t="s">
        <v>318</v>
      </c>
      <c r="E12" s="49" t="s">
        <v>316</v>
      </c>
      <c r="F12" s="49" t="s">
        <v>312</v>
      </c>
      <c r="G12" s="50" t="s">
        <v>313</v>
      </c>
      <c r="H12" s="47">
        <v>1</v>
      </c>
      <c r="I12" s="49">
        <f t="shared" si="1"/>
        <v>2</v>
      </c>
      <c r="J12" s="244"/>
    </row>
    <row r="13" spans="1:10" x14ac:dyDescent="0.65">
      <c r="A13" s="47">
        <f t="shared" si="0"/>
        <v>10</v>
      </c>
      <c r="B13" s="243">
        <v>185250</v>
      </c>
      <c r="C13" s="49" t="s">
        <v>317</v>
      </c>
      <c r="D13" s="49" t="s">
        <v>318</v>
      </c>
      <c r="E13" s="49" t="s">
        <v>316</v>
      </c>
      <c r="F13" s="49" t="s">
        <v>312</v>
      </c>
      <c r="G13" s="50" t="s">
        <v>313</v>
      </c>
      <c r="H13" s="47">
        <v>1</v>
      </c>
      <c r="I13" s="49">
        <f t="shared" si="1"/>
        <v>2</v>
      </c>
      <c r="J13" s="244"/>
    </row>
    <row r="14" spans="1:10" x14ac:dyDescent="0.65">
      <c r="A14" s="47">
        <f t="shared" si="0"/>
        <v>11</v>
      </c>
      <c r="B14" s="243">
        <v>185100</v>
      </c>
      <c r="C14" s="49" t="s">
        <v>317</v>
      </c>
      <c r="D14" s="49" t="s">
        <v>318</v>
      </c>
      <c r="E14" s="49" t="s">
        <v>316</v>
      </c>
      <c r="F14" s="49" t="s">
        <v>312</v>
      </c>
      <c r="G14" s="50" t="s">
        <v>313</v>
      </c>
      <c r="H14" s="47">
        <v>1</v>
      </c>
      <c r="I14" s="49">
        <f t="shared" si="1"/>
        <v>2</v>
      </c>
      <c r="J14" s="244"/>
    </row>
    <row r="15" spans="1:10" x14ac:dyDescent="0.65">
      <c r="A15" s="47">
        <f t="shared" si="0"/>
        <v>12</v>
      </c>
      <c r="B15" s="243">
        <v>181900</v>
      </c>
      <c r="C15" s="49" t="s">
        <v>23</v>
      </c>
      <c r="D15" s="49" t="s">
        <v>205</v>
      </c>
      <c r="E15" s="49" t="s">
        <v>316</v>
      </c>
      <c r="F15" s="49" t="s">
        <v>315</v>
      </c>
      <c r="G15" s="50" t="s">
        <v>313</v>
      </c>
      <c r="H15" s="47">
        <v>1</v>
      </c>
      <c r="I15" s="49">
        <f t="shared" si="1"/>
        <v>2</v>
      </c>
      <c r="J15" s="244"/>
    </row>
    <row r="16" spans="1:10" x14ac:dyDescent="0.65">
      <c r="A16" s="47">
        <f t="shared" si="0"/>
        <v>13</v>
      </c>
      <c r="B16" s="243">
        <v>191200</v>
      </c>
      <c r="C16" s="49" t="s">
        <v>24</v>
      </c>
      <c r="D16" s="49" t="s">
        <v>314</v>
      </c>
      <c r="E16" s="49" t="s">
        <v>311</v>
      </c>
      <c r="F16" s="49" t="s">
        <v>315</v>
      </c>
      <c r="G16" s="50" t="s">
        <v>313</v>
      </c>
      <c r="H16" s="47">
        <v>1</v>
      </c>
      <c r="I16" s="49">
        <f t="shared" si="1"/>
        <v>1</v>
      </c>
      <c r="J16" s="244"/>
    </row>
    <row r="17" spans="1:10" x14ac:dyDescent="0.65">
      <c r="A17" s="47">
        <f t="shared" si="0"/>
        <v>14</v>
      </c>
      <c r="B17" s="243">
        <v>191800</v>
      </c>
      <c r="C17" s="49" t="s">
        <v>24</v>
      </c>
      <c r="D17" s="49" t="s">
        <v>314</v>
      </c>
      <c r="E17" s="49" t="s">
        <v>311</v>
      </c>
      <c r="F17" s="49" t="s">
        <v>312</v>
      </c>
      <c r="G17" s="50" t="s">
        <v>313</v>
      </c>
      <c r="H17" s="47">
        <v>1</v>
      </c>
      <c r="I17" s="49">
        <f t="shared" si="1"/>
        <v>1</v>
      </c>
      <c r="J17" s="244"/>
    </row>
    <row r="18" spans="1:10" x14ac:dyDescent="0.65">
      <c r="A18" s="47">
        <f t="shared" si="0"/>
        <v>15</v>
      </c>
      <c r="B18" s="243">
        <v>192020</v>
      </c>
      <c r="C18" s="49" t="s">
        <v>24</v>
      </c>
      <c r="D18" s="49" t="s">
        <v>314</v>
      </c>
      <c r="E18" s="49" t="s">
        <v>311</v>
      </c>
      <c r="F18" s="49" t="s">
        <v>312</v>
      </c>
      <c r="G18" s="50" t="s">
        <v>313</v>
      </c>
      <c r="H18" s="47">
        <v>1</v>
      </c>
      <c r="I18" s="49">
        <f t="shared" si="1"/>
        <v>1</v>
      </c>
      <c r="J18" s="244"/>
    </row>
    <row r="19" spans="1:10" x14ac:dyDescent="0.65">
      <c r="A19" s="47">
        <f t="shared" si="0"/>
        <v>16</v>
      </c>
      <c r="B19" s="243">
        <v>192150</v>
      </c>
      <c r="C19" s="49" t="s">
        <v>23</v>
      </c>
      <c r="D19" s="49" t="s">
        <v>250</v>
      </c>
      <c r="E19" s="49" t="s">
        <v>311</v>
      </c>
      <c r="F19" s="49" t="s">
        <v>312</v>
      </c>
      <c r="G19" s="50" t="s">
        <v>313</v>
      </c>
      <c r="H19" s="47">
        <v>1</v>
      </c>
      <c r="I19" s="49">
        <f t="shared" si="1"/>
        <v>1</v>
      </c>
      <c r="J19" s="244"/>
    </row>
    <row r="20" spans="1:10" x14ac:dyDescent="0.65">
      <c r="A20" s="47">
        <f t="shared" si="0"/>
        <v>17</v>
      </c>
      <c r="B20" s="243">
        <v>196300</v>
      </c>
      <c r="C20" s="49" t="s">
        <v>23</v>
      </c>
      <c r="D20" s="49" t="s">
        <v>314</v>
      </c>
      <c r="E20" s="49" t="s">
        <v>316</v>
      </c>
      <c r="F20" s="49" t="s">
        <v>312</v>
      </c>
      <c r="G20" s="50" t="s">
        <v>313</v>
      </c>
      <c r="H20" s="47">
        <v>1</v>
      </c>
      <c r="I20" s="49">
        <f t="shared" si="1"/>
        <v>2</v>
      </c>
      <c r="J20" s="244"/>
    </row>
    <row r="21" spans="1:10" x14ac:dyDescent="0.65">
      <c r="A21" s="47">
        <f t="shared" si="0"/>
        <v>18</v>
      </c>
      <c r="B21" s="243">
        <v>197900</v>
      </c>
      <c r="C21" s="49" t="s">
        <v>23</v>
      </c>
      <c r="D21" s="49" t="s">
        <v>205</v>
      </c>
      <c r="E21" s="49" t="s">
        <v>311</v>
      </c>
      <c r="F21" s="49" t="s">
        <v>312</v>
      </c>
      <c r="G21" s="50" t="s">
        <v>313</v>
      </c>
      <c r="H21" s="47">
        <v>1</v>
      </c>
      <c r="I21" s="49">
        <f t="shared" si="1"/>
        <v>1</v>
      </c>
      <c r="J21" s="244"/>
    </row>
    <row r="22" spans="1:10" x14ac:dyDescent="0.65">
      <c r="A22" s="47">
        <f t="shared" si="0"/>
        <v>19</v>
      </c>
      <c r="B22" s="243">
        <v>200850</v>
      </c>
      <c r="C22" s="49" t="s">
        <v>317</v>
      </c>
      <c r="D22" s="49" t="s">
        <v>318</v>
      </c>
      <c r="E22" s="49" t="s">
        <v>316</v>
      </c>
      <c r="F22" s="49" t="s">
        <v>312</v>
      </c>
      <c r="G22" s="50" t="s">
        <v>313</v>
      </c>
      <c r="H22" s="47">
        <v>1</v>
      </c>
      <c r="I22" s="49">
        <f t="shared" si="1"/>
        <v>2</v>
      </c>
      <c r="J22" s="244"/>
    </row>
    <row r="23" spans="1:10" x14ac:dyDescent="0.65">
      <c r="A23" s="47">
        <f t="shared" si="0"/>
        <v>20</v>
      </c>
      <c r="B23" s="243">
        <v>200900</v>
      </c>
      <c r="C23" s="49" t="s">
        <v>23</v>
      </c>
      <c r="D23" s="49" t="s">
        <v>23</v>
      </c>
      <c r="E23" s="49" t="s">
        <v>316</v>
      </c>
      <c r="F23" s="49" t="s">
        <v>312</v>
      </c>
      <c r="G23" s="50" t="s">
        <v>313</v>
      </c>
      <c r="H23" s="47">
        <v>1</v>
      </c>
      <c r="I23" s="49">
        <f t="shared" si="1"/>
        <v>2</v>
      </c>
      <c r="J23" s="244"/>
    </row>
    <row r="24" spans="1:10" x14ac:dyDescent="0.65">
      <c r="A24" s="47">
        <f t="shared" si="0"/>
        <v>21</v>
      </c>
      <c r="B24" s="243">
        <v>206100</v>
      </c>
      <c r="C24" s="49" t="s">
        <v>23</v>
      </c>
      <c r="D24" s="49" t="s">
        <v>314</v>
      </c>
      <c r="E24" s="49" t="s">
        <v>316</v>
      </c>
      <c r="F24" s="49" t="s">
        <v>312</v>
      </c>
      <c r="G24" s="50" t="s">
        <v>313</v>
      </c>
      <c r="H24" s="47">
        <v>1</v>
      </c>
      <c r="I24" s="49">
        <f t="shared" si="1"/>
        <v>2</v>
      </c>
      <c r="J24" s="244"/>
    </row>
    <row r="25" spans="1:10" x14ac:dyDescent="0.65">
      <c r="A25" s="47">
        <f t="shared" si="0"/>
        <v>22</v>
      </c>
      <c r="B25" s="243">
        <v>207600</v>
      </c>
      <c r="C25" s="49" t="s">
        <v>317</v>
      </c>
      <c r="D25" s="49" t="s">
        <v>318</v>
      </c>
      <c r="E25" s="49" t="s">
        <v>316</v>
      </c>
      <c r="F25" s="49" t="s">
        <v>312</v>
      </c>
      <c r="G25" s="50" t="s">
        <v>313</v>
      </c>
      <c r="H25" s="47">
        <v>1</v>
      </c>
      <c r="I25" s="49">
        <f t="shared" si="1"/>
        <v>2</v>
      </c>
      <c r="J25" s="244"/>
    </row>
    <row r="26" spans="1:10" x14ac:dyDescent="0.65">
      <c r="A26" s="47">
        <f t="shared" si="0"/>
        <v>23</v>
      </c>
      <c r="B26" s="243">
        <v>208500</v>
      </c>
      <c r="C26" s="49" t="s">
        <v>24</v>
      </c>
      <c r="D26" s="49" t="s">
        <v>314</v>
      </c>
      <c r="E26" s="49" t="s">
        <v>316</v>
      </c>
      <c r="F26" s="49" t="s">
        <v>312</v>
      </c>
      <c r="G26" s="50" t="s">
        <v>313</v>
      </c>
      <c r="H26" s="47">
        <v>1</v>
      </c>
      <c r="I26" s="49">
        <f t="shared" si="1"/>
        <v>2</v>
      </c>
      <c r="J26" s="244"/>
    </row>
    <row r="27" spans="1:10" x14ac:dyDescent="0.65">
      <c r="A27" s="47">
        <f t="shared" si="0"/>
        <v>24</v>
      </c>
      <c r="B27" s="243">
        <v>208530</v>
      </c>
      <c r="C27" s="49" t="s">
        <v>24</v>
      </c>
      <c r="D27" s="49" t="s">
        <v>314</v>
      </c>
      <c r="E27" s="49" t="s">
        <v>316</v>
      </c>
      <c r="F27" s="49" t="s">
        <v>312</v>
      </c>
      <c r="G27" s="50" t="s">
        <v>313</v>
      </c>
      <c r="H27" s="47">
        <v>1</v>
      </c>
      <c r="I27" s="49">
        <f t="shared" si="1"/>
        <v>2</v>
      </c>
      <c r="J27" s="244"/>
    </row>
    <row r="28" spans="1:10" x14ac:dyDescent="0.65">
      <c r="A28" s="47">
        <f t="shared" si="0"/>
        <v>25</v>
      </c>
      <c r="B28" s="243">
        <v>207700</v>
      </c>
      <c r="C28" s="49" t="s">
        <v>23</v>
      </c>
      <c r="D28" s="49" t="s">
        <v>314</v>
      </c>
      <c r="E28" s="49" t="s">
        <v>316</v>
      </c>
      <c r="F28" s="49" t="s">
        <v>312</v>
      </c>
      <c r="G28" s="50" t="s">
        <v>313</v>
      </c>
      <c r="H28" s="47">
        <v>1</v>
      </c>
      <c r="I28" s="49">
        <f t="shared" si="1"/>
        <v>2</v>
      </c>
      <c r="J28" s="244"/>
    </row>
    <row r="29" spans="1:10" x14ac:dyDescent="0.65">
      <c r="A29" s="47">
        <f t="shared" si="0"/>
        <v>26</v>
      </c>
      <c r="B29" s="243">
        <v>210350</v>
      </c>
      <c r="C29" s="49" t="s">
        <v>24</v>
      </c>
      <c r="D29" s="49" t="s">
        <v>314</v>
      </c>
      <c r="E29" s="49" t="s">
        <v>316</v>
      </c>
      <c r="F29" s="49" t="s">
        <v>315</v>
      </c>
      <c r="G29" s="50" t="s">
        <v>313</v>
      </c>
      <c r="H29" s="47">
        <v>1</v>
      </c>
      <c r="I29" s="49">
        <f t="shared" si="1"/>
        <v>2</v>
      </c>
      <c r="J29" s="244"/>
    </row>
    <row r="30" spans="1:10" x14ac:dyDescent="0.65">
      <c r="A30" s="47">
        <f t="shared" si="0"/>
        <v>27</v>
      </c>
      <c r="B30" s="243">
        <v>211150</v>
      </c>
      <c r="C30" s="49" t="s">
        <v>23</v>
      </c>
      <c r="D30" s="49" t="s">
        <v>314</v>
      </c>
      <c r="E30" s="49" t="s">
        <v>311</v>
      </c>
      <c r="F30" s="49" t="s">
        <v>312</v>
      </c>
      <c r="G30" s="50" t="s">
        <v>313</v>
      </c>
      <c r="H30" s="47">
        <v>1</v>
      </c>
      <c r="I30" s="49">
        <f t="shared" si="1"/>
        <v>1</v>
      </c>
      <c r="J30" s="244"/>
    </row>
    <row r="31" spans="1:10" x14ac:dyDescent="0.65">
      <c r="A31" s="47">
        <f t="shared" si="0"/>
        <v>28</v>
      </c>
      <c r="B31" s="243">
        <v>212600</v>
      </c>
      <c r="C31" s="49" t="s">
        <v>24</v>
      </c>
      <c r="D31" s="49" t="s">
        <v>314</v>
      </c>
      <c r="E31" s="49" t="s">
        <v>316</v>
      </c>
      <c r="F31" s="49" t="s">
        <v>312</v>
      </c>
      <c r="G31" s="50" t="s">
        <v>313</v>
      </c>
      <c r="H31" s="47">
        <v>1</v>
      </c>
      <c r="I31" s="49">
        <f t="shared" si="1"/>
        <v>2</v>
      </c>
      <c r="J31" s="244"/>
    </row>
    <row r="32" spans="1:10" x14ac:dyDescent="0.65">
      <c r="A32" s="47">
        <f t="shared" si="0"/>
        <v>29</v>
      </c>
      <c r="B32" s="243">
        <v>213300</v>
      </c>
      <c r="C32" s="49" t="s">
        <v>23</v>
      </c>
      <c r="D32" s="49" t="s">
        <v>314</v>
      </c>
      <c r="E32" s="49" t="s">
        <v>311</v>
      </c>
      <c r="F32" s="49" t="s">
        <v>312</v>
      </c>
      <c r="G32" s="50" t="s">
        <v>313</v>
      </c>
      <c r="H32" s="47">
        <v>1</v>
      </c>
      <c r="I32" s="49">
        <f t="shared" si="1"/>
        <v>1</v>
      </c>
      <c r="J32" s="244"/>
    </row>
    <row r="33" spans="1:10" x14ac:dyDescent="0.65">
      <c r="A33" s="47">
        <f t="shared" si="0"/>
        <v>30</v>
      </c>
      <c r="B33" s="243">
        <v>214250</v>
      </c>
      <c r="C33" s="49" t="s">
        <v>23</v>
      </c>
      <c r="D33" s="49" t="s">
        <v>314</v>
      </c>
      <c r="E33" s="49" t="s">
        <v>316</v>
      </c>
      <c r="F33" s="49" t="s">
        <v>312</v>
      </c>
      <c r="G33" s="50" t="s">
        <v>313</v>
      </c>
      <c r="H33" s="47">
        <v>1</v>
      </c>
      <c r="I33" s="49">
        <f t="shared" si="1"/>
        <v>2</v>
      </c>
      <c r="J33" s="244"/>
    </row>
    <row r="34" spans="1:10" x14ac:dyDescent="0.65">
      <c r="A34" s="47">
        <f t="shared" si="0"/>
        <v>31</v>
      </c>
      <c r="B34" s="243">
        <v>216800</v>
      </c>
      <c r="C34" s="49" t="s">
        <v>24</v>
      </c>
      <c r="D34" s="49" t="s">
        <v>314</v>
      </c>
      <c r="E34" s="49" t="s">
        <v>316</v>
      </c>
      <c r="F34" s="49" t="s">
        <v>312</v>
      </c>
      <c r="G34" s="50" t="s">
        <v>313</v>
      </c>
      <c r="H34" s="47">
        <v>1</v>
      </c>
      <c r="I34" s="49">
        <f t="shared" si="1"/>
        <v>2</v>
      </c>
      <c r="J34" s="244"/>
    </row>
    <row r="35" spans="1:10" x14ac:dyDescent="0.65">
      <c r="A35" s="47">
        <f t="shared" si="0"/>
        <v>32</v>
      </c>
      <c r="B35" s="243">
        <v>217100</v>
      </c>
      <c r="C35" s="49" t="s">
        <v>23</v>
      </c>
      <c r="D35" s="49" t="s">
        <v>314</v>
      </c>
      <c r="E35" s="49" t="s">
        <v>311</v>
      </c>
      <c r="F35" s="49" t="s">
        <v>312</v>
      </c>
      <c r="G35" s="50" t="s">
        <v>313</v>
      </c>
      <c r="H35" s="47">
        <v>1</v>
      </c>
      <c r="I35" s="49">
        <f t="shared" si="1"/>
        <v>1</v>
      </c>
      <c r="J35" s="244"/>
    </row>
    <row r="36" spans="1:10" x14ac:dyDescent="0.65">
      <c r="A36" s="47">
        <f t="shared" si="0"/>
        <v>33</v>
      </c>
      <c r="B36" s="243">
        <v>217200</v>
      </c>
      <c r="C36" s="49" t="s">
        <v>24</v>
      </c>
      <c r="D36" s="49" t="s">
        <v>314</v>
      </c>
      <c r="E36" s="49" t="s">
        <v>311</v>
      </c>
      <c r="F36" s="49" t="s">
        <v>312</v>
      </c>
      <c r="G36" s="50" t="s">
        <v>313</v>
      </c>
      <c r="H36" s="47">
        <v>1</v>
      </c>
      <c r="I36" s="49">
        <f t="shared" si="1"/>
        <v>1</v>
      </c>
      <c r="J36" s="244"/>
    </row>
    <row r="37" spans="1:10" x14ac:dyDescent="0.65">
      <c r="A37" s="47">
        <f t="shared" si="0"/>
        <v>34</v>
      </c>
      <c r="B37" s="243">
        <v>218300</v>
      </c>
      <c r="C37" s="49" t="s">
        <v>23</v>
      </c>
      <c r="D37" s="49" t="s">
        <v>314</v>
      </c>
      <c r="E37" s="49" t="s">
        <v>311</v>
      </c>
      <c r="F37" s="49" t="s">
        <v>315</v>
      </c>
      <c r="G37" s="50" t="s">
        <v>313</v>
      </c>
      <c r="H37" s="47">
        <v>1</v>
      </c>
      <c r="I37" s="49">
        <f t="shared" si="1"/>
        <v>1</v>
      </c>
      <c r="J37" s="245"/>
    </row>
    <row r="38" spans="1:10" ht="16" thickBot="1" x14ac:dyDescent="0.7">
      <c r="A38" s="129">
        <f t="shared" si="0"/>
        <v>35</v>
      </c>
      <c r="B38" s="246">
        <v>219200</v>
      </c>
      <c r="C38" s="73" t="s">
        <v>23</v>
      </c>
      <c r="D38" s="73" t="s">
        <v>314</v>
      </c>
      <c r="E38" s="73" t="s">
        <v>311</v>
      </c>
      <c r="F38" s="73" t="s">
        <v>315</v>
      </c>
      <c r="G38" s="83" t="s">
        <v>313</v>
      </c>
      <c r="H38" s="47">
        <v>1</v>
      </c>
      <c r="I38" s="49">
        <f t="shared" si="1"/>
        <v>1</v>
      </c>
      <c r="J38" s="247"/>
    </row>
    <row r="39" spans="1:10" ht="16" thickBot="1" x14ac:dyDescent="0.7">
      <c r="A39" s="415" t="s">
        <v>319</v>
      </c>
      <c r="B39" s="416"/>
      <c r="C39" s="416"/>
      <c r="D39" s="416"/>
      <c r="E39" s="416"/>
      <c r="F39" s="416"/>
      <c r="G39" s="416"/>
      <c r="H39" s="174">
        <f>SUM(H4:H38)</f>
        <v>35</v>
      </c>
      <c r="I39" s="35">
        <f>SUM(I4:I38)</f>
        <v>54</v>
      </c>
      <c r="J39" s="99"/>
    </row>
    <row r="41" spans="1:10" x14ac:dyDescent="0.65">
      <c r="F41" s="331" t="s">
        <v>320</v>
      </c>
      <c r="G41" s="331"/>
      <c r="H41" s="49">
        <f>COUNTIF(E4:E38, "Single Arm")</f>
        <v>16</v>
      </c>
    </row>
    <row r="42" spans="1:10" x14ac:dyDescent="0.65">
      <c r="F42" s="331" t="s">
        <v>321</v>
      </c>
      <c r="G42" s="331"/>
      <c r="H42" s="49">
        <f>COUNTIF(E4:E38, "Double Arm")</f>
        <v>19</v>
      </c>
    </row>
    <row r="43" spans="1:10" x14ac:dyDescent="0.65">
      <c r="F43" s="408" t="s">
        <v>196</v>
      </c>
      <c r="G43" s="408"/>
      <c r="H43" s="75">
        <f>SUM(H41:H42)</f>
        <v>35</v>
      </c>
    </row>
    <row r="44" spans="1:10" x14ac:dyDescent="0.65">
      <c r="F44" s="408" t="s">
        <v>322</v>
      </c>
      <c r="G44" s="408"/>
      <c r="H44" s="75">
        <f>I39</f>
        <v>54</v>
      </c>
    </row>
  </sheetData>
  <mergeCells count="7">
    <mergeCell ref="F43:G43"/>
    <mergeCell ref="F44:G44"/>
    <mergeCell ref="A1:J1"/>
    <mergeCell ref="A2:J2"/>
    <mergeCell ref="A39:G39"/>
    <mergeCell ref="F41:G41"/>
    <mergeCell ref="F42:G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B533B-9788-4979-A574-3B40053544AD}">
  <dimension ref="A1:S199"/>
  <sheetViews>
    <sheetView zoomScale="90" zoomScaleNormal="90" workbookViewId="0">
      <pane xSplit="6" ySplit="3" topLeftCell="G184" activePane="bottomRight" state="frozen"/>
      <selection pane="topRight" activeCell="G1" sqref="G1"/>
      <selection pane="bottomLeft" activeCell="A4" sqref="A4"/>
      <selection pane="bottomRight" activeCell="P196" sqref="P196"/>
    </sheetView>
  </sheetViews>
  <sheetFormatPr defaultColWidth="8.81640625" defaultRowHeight="15.5" x14ac:dyDescent="0.35"/>
  <cols>
    <col min="1" max="1" width="4.6328125" style="32" bestFit="1" customWidth="1"/>
    <col min="2" max="2" width="11.6328125" style="32" bestFit="1" customWidth="1"/>
    <col min="3" max="3" width="8.81640625" style="32" customWidth="1"/>
    <col min="4" max="4" width="15.36328125" style="42" customWidth="1"/>
    <col min="5" max="5" width="4.1796875" style="32" bestFit="1" customWidth="1"/>
    <col min="6" max="6" width="10.453125" style="32" bestFit="1" customWidth="1"/>
    <col min="7" max="7" width="15.08984375" style="32" customWidth="1"/>
    <col min="8" max="9" width="8.81640625" style="32"/>
    <col min="10" max="10" width="5.1796875" style="32" bestFit="1" customWidth="1"/>
    <col min="11" max="11" width="4.1796875" style="32" customWidth="1"/>
    <col min="12" max="12" width="6.6328125" style="32" customWidth="1"/>
    <col min="13" max="14" width="8.81640625" style="32"/>
    <col min="15" max="15" width="15.1796875" style="32" customWidth="1"/>
    <col min="16" max="16" width="8.81640625" style="32"/>
    <col min="17" max="17" width="11.54296875" style="32" customWidth="1"/>
    <col min="18" max="18" width="8.81640625" style="32"/>
    <col min="19" max="19" width="12" style="32" customWidth="1"/>
    <col min="20" max="16384" width="8.81640625" style="32"/>
  </cols>
  <sheetData>
    <row r="1" spans="1:19" s="59" customFormat="1" x14ac:dyDescent="0.35">
      <c r="A1" s="248"/>
      <c r="B1" s="249"/>
      <c r="C1" s="249"/>
      <c r="D1" s="250"/>
      <c r="E1" s="249"/>
      <c r="F1" s="249"/>
      <c r="G1" s="249"/>
      <c r="H1" s="249"/>
      <c r="I1" s="249"/>
      <c r="J1" s="249"/>
      <c r="K1" s="249"/>
      <c r="L1" s="249"/>
      <c r="M1" s="249"/>
      <c r="N1" s="249"/>
      <c r="O1" s="249"/>
      <c r="P1" s="249"/>
      <c r="Q1" s="249"/>
      <c r="R1" s="249"/>
      <c r="S1" s="249"/>
    </row>
    <row r="2" spans="1:19" s="60" customFormat="1" x14ac:dyDescent="0.35">
      <c r="A2" s="177"/>
      <c r="B2" s="419" t="s">
        <v>197</v>
      </c>
      <c r="C2" s="420"/>
      <c r="D2" s="143"/>
      <c r="E2" s="75"/>
      <c r="F2" s="75"/>
      <c r="G2" s="75"/>
      <c r="H2" s="75"/>
      <c r="I2" s="75"/>
      <c r="J2" s="417" t="s">
        <v>191</v>
      </c>
      <c r="K2" s="418"/>
      <c r="L2" s="230"/>
      <c r="M2" s="230"/>
      <c r="N2" s="75"/>
      <c r="O2" s="75"/>
      <c r="P2" s="75"/>
      <c r="Q2" s="75"/>
      <c r="R2" s="75"/>
      <c r="S2" s="75"/>
    </row>
    <row r="3" spans="1:19" s="62" customFormat="1" ht="47" thickBot="1" x14ac:dyDescent="0.4">
      <c r="A3" s="144" t="s">
        <v>153</v>
      </c>
      <c r="B3" s="145" t="s">
        <v>20</v>
      </c>
      <c r="C3" s="145" t="s">
        <v>21</v>
      </c>
      <c r="D3" s="145" t="s">
        <v>189</v>
      </c>
      <c r="E3" s="145" t="s">
        <v>193</v>
      </c>
      <c r="F3" s="145" t="s">
        <v>190</v>
      </c>
      <c r="G3" s="145" t="s">
        <v>204</v>
      </c>
      <c r="H3" s="145" t="s">
        <v>192</v>
      </c>
      <c r="I3" s="145" t="s">
        <v>194</v>
      </c>
      <c r="J3" s="145" t="s">
        <v>20</v>
      </c>
      <c r="K3" s="145" t="s">
        <v>21</v>
      </c>
      <c r="L3" s="145" t="s">
        <v>196</v>
      </c>
      <c r="M3" s="145" t="s">
        <v>5</v>
      </c>
      <c r="N3" s="145" t="s">
        <v>195</v>
      </c>
      <c r="O3" s="145" t="s">
        <v>207</v>
      </c>
      <c r="P3" s="145" t="s">
        <v>195</v>
      </c>
      <c r="Q3" s="145" t="s">
        <v>329</v>
      </c>
      <c r="R3" s="145" t="s">
        <v>330</v>
      </c>
      <c r="S3" s="145" t="s">
        <v>331</v>
      </c>
    </row>
    <row r="4" spans="1:19" x14ac:dyDescent="0.35">
      <c r="A4" s="301">
        <v>1</v>
      </c>
      <c r="B4" s="303" t="s">
        <v>28</v>
      </c>
      <c r="C4" s="303">
        <v>173960</v>
      </c>
      <c r="D4" s="421" t="s">
        <v>202</v>
      </c>
      <c r="E4" s="305" t="s">
        <v>24</v>
      </c>
      <c r="F4" s="305" t="s">
        <v>198</v>
      </c>
      <c r="G4" s="64" t="s">
        <v>205</v>
      </c>
      <c r="H4" s="64" t="s">
        <v>203</v>
      </c>
      <c r="I4" s="64" t="s">
        <v>258</v>
      </c>
      <c r="J4" s="64">
        <v>1</v>
      </c>
      <c r="K4" s="64">
        <v>14</v>
      </c>
      <c r="L4" s="64">
        <f>SUM(K4-J4)+1</f>
        <v>14</v>
      </c>
      <c r="M4" s="64">
        <v>35</v>
      </c>
      <c r="N4" s="64">
        <f>M4*L4</f>
        <v>490</v>
      </c>
      <c r="O4" s="64">
        <v>30</v>
      </c>
      <c r="P4" s="64">
        <f>SUM(N4:O4)</f>
        <v>520</v>
      </c>
      <c r="Q4" s="64">
        <v>440</v>
      </c>
      <c r="R4" s="64"/>
      <c r="S4" s="65"/>
    </row>
    <row r="5" spans="1:19" x14ac:dyDescent="0.35">
      <c r="A5" s="302"/>
      <c r="B5" s="304"/>
      <c r="C5" s="304"/>
      <c r="D5" s="422"/>
      <c r="E5" s="306"/>
      <c r="F5" s="306"/>
      <c r="G5" s="49" t="s">
        <v>22</v>
      </c>
      <c r="H5" s="49" t="s">
        <v>206</v>
      </c>
      <c r="I5" s="45" t="s">
        <v>247</v>
      </c>
      <c r="J5" s="45">
        <v>1</v>
      </c>
      <c r="K5" s="45">
        <v>4</v>
      </c>
      <c r="L5" s="45">
        <f t="shared" ref="L5:L69" si="0">SUM(K5-J5)+1</f>
        <v>4</v>
      </c>
      <c r="M5" s="45">
        <v>35</v>
      </c>
      <c r="N5" s="45">
        <f t="shared" ref="N5:N69" si="1">M5*L5</f>
        <v>140</v>
      </c>
      <c r="O5" s="45">
        <v>25</v>
      </c>
      <c r="P5" s="45">
        <f t="shared" ref="P5:P69" si="2">SUM(N5:O5)</f>
        <v>165</v>
      </c>
      <c r="Q5" s="45">
        <v>125</v>
      </c>
      <c r="R5" s="45"/>
      <c r="S5" s="46"/>
    </row>
    <row r="6" spans="1:19" x14ac:dyDescent="0.35">
      <c r="A6" s="302"/>
      <c r="B6" s="304"/>
      <c r="C6" s="304"/>
      <c r="D6" s="422"/>
      <c r="E6" s="306"/>
      <c r="F6" s="330"/>
      <c r="G6" s="45" t="s">
        <v>230</v>
      </c>
      <c r="H6" s="45" t="s">
        <v>203</v>
      </c>
      <c r="I6" s="45" t="s">
        <v>248</v>
      </c>
      <c r="J6" s="45">
        <v>1</v>
      </c>
      <c r="K6" s="45">
        <v>6</v>
      </c>
      <c r="L6" s="45">
        <f t="shared" si="0"/>
        <v>6</v>
      </c>
      <c r="M6" s="45">
        <v>35</v>
      </c>
      <c r="N6" s="45">
        <f t="shared" si="1"/>
        <v>210</v>
      </c>
      <c r="O6" s="45">
        <v>80</v>
      </c>
      <c r="P6" s="45">
        <f t="shared" si="2"/>
        <v>290</v>
      </c>
      <c r="Q6" s="45">
        <v>260</v>
      </c>
      <c r="R6" s="45"/>
      <c r="S6" s="46"/>
    </row>
    <row r="7" spans="1:19" x14ac:dyDescent="0.35">
      <c r="A7" s="302"/>
      <c r="B7" s="304"/>
      <c r="C7" s="304"/>
      <c r="D7" s="422"/>
      <c r="E7" s="306"/>
      <c r="F7" s="329" t="s">
        <v>199</v>
      </c>
      <c r="G7" s="45" t="s">
        <v>205</v>
      </c>
      <c r="H7" s="45" t="s">
        <v>203</v>
      </c>
      <c r="I7" s="45" t="s">
        <v>249</v>
      </c>
      <c r="J7" s="45">
        <v>15</v>
      </c>
      <c r="K7" s="45">
        <v>36</v>
      </c>
      <c r="L7" s="45">
        <f t="shared" si="0"/>
        <v>22</v>
      </c>
      <c r="M7" s="45">
        <v>35</v>
      </c>
      <c r="N7" s="45">
        <f t="shared" si="1"/>
        <v>770</v>
      </c>
      <c r="O7" s="45">
        <v>0</v>
      </c>
      <c r="P7" s="45">
        <f t="shared" si="2"/>
        <v>770</v>
      </c>
      <c r="Q7" s="45">
        <v>730</v>
      </c>
      <c r="R7" s="45"/>
      <c r="S7" s="46"/>
    </row>
    <row r="8" spans="1:19" x14ac:dyDescent="0.35">
      <c r="A8" s="302"/>
      <c r="B8" s="304"/>
      <c r="C8" s="304"/>
      <c r="D8" s="422"/>
      <c r="E8" s="306"/>
      <c r="F8" s="306"/>
      <c r="G8" s="45" t="s">
        <v>205</v>
      </c>
      <c r="H8" s="45" t="s">
        <v>203</v>
      </c>
      <c r="I8" s="45" t="s">
        <v>249</v>
      </c>
      <c r="J8" s="45">
        <v>37</v>
      </c>
      <c r="K8" s="45">
        <v>47</v>
      </c>
      <c r="L8" s="45">
        <f t="shared" si="0"/>
        <v>11</v>
      </c>
      <c r="M8" s="45">
        <v>35</v>
      </c>
      <c r="N8" s="45">
        <f t="shared" si="1"/>
        <v>385</v>
      </c>
      <c r="O8" s="45">
        <v>50</v>
      </c>
      <c r="P8" s="45">
        <f t="shared" si="2"/>
        <v>435</v>
      </c>
      <c r="Q8" s="45">
        <v>350</v>
      </c>
      <c r="R8" s="45"/>
      <c r="S8" s="46"/>
    </row>
    <row r="9" spans="1:19" ht="16" thickBot="1" x14ac:dyDescent="0.4">
      <c r="A9" s="318"/>
      <c r="B9" s="319"/>
      <c r="C9" s="319"/>
      <c r="D9" s="423"/>
      <c r="E9" s="320"/>
      <c r="F9" s="320"/>
      <c r="G9" s="68" t="s">
        <v>205</v>
      </c>
      <c r="H9" s="68" t="s">
        <v>203</v>
      </c>
      <c r="I9" s="68" t="s">
        <v>258</v>
      </c>
      <c r="J9" s="68">
        <v>48</v>
      </c>
      <c r="K9" s="68">
        <v>53</v>
      </c>
      <c r="L9" s="67">
        <f t="shared" si="0"/>
        <v>6</v>
      </c>
      <c r="M9" s="67">
        <v>35</v>
      </c>
      <c r="N9" s="67">
        <f t="shared" si="1"/>
        <v>210</v>
      </c>
      <c r="O9" s="68">
        <v>30</v>
      </c>
      <c r="P9" s="67">
        <f t="shared" si="2"/>
        <v>240</v>
      </c>
      <c r="Q9" s="68">
        <v>190</v>
      </c>
      <c r="R9" s="68"/>
      <c r="S9" s="71"/>
    </row>
    <row r="10" spans="1:19" s="72" customFormat="1" x14ac:dyDescent="0.35">
      <c r="A10" s="301">
        <v>2</v>
      </c>
      <c r="B10" s="303" t="s">
        <v>28</v>
      </c>
      <c r="C10" s="303">
        <v>173960</v>
      </c>
      <c r="D10" s="421" t="s">
        <v>208</v>
      </c>
      <c r="E10" s="305" t="s">
        <v>23</v>
      </c>
      <c r="F10" s="305" t="s">
        <v>198</v>
      </c>
      <c r="G10" s="64" t="s">
        <v>205</v>
      </c>
      <c r="H10" s="64" t="s">
        <v>206</v>
      </c>
      <c r="I10" s="64" t="s">
        <v>258</v>
      </c>
      <c r="J10" s="64">
        <v>10</v>
      </c>
      <c r="K10" s="64">
        <v>21</v>
      </c>
      <c r="L10" s="64">
        <f t="shared" si="0"/>
        <v>12</v>
      </c>
      <c r="M10" s="64">
        <v>35</v>
      </c>
      <c r="N10" s="64">
        <f t="shared" si="1"/>
        <v>420</v>
      </c>
      <c r="O10" s="64">
        <v>30</v>
      </c>
      <c r="P10" s="64">
        <f t="shared" si="2"/>
        <v>450</v>
      </c>
      <c r="Q10" s="64"/>
      <c r="R10" s="64">
        <v>450</v>
      </c>
      <c r="S10" s="64"/>
    </row>
    <row r="11" spans="1:19" x14ac:dyDescent="0.35">
      <c r="A11" s="302"/>
      <c r="B11" s="304"/>
      <c r="C11" s="304"/>
      <c r="D11" s="422"/>
      <c r="E11" s="306"/>
      <c r="F11" s="330"/>
      <c r="G11" s="49" t="s">
        <v>205</v>
      </c>
      <c r="H11" s="49" t="s">
        <v>206</v>
      </c>
      <c r="I11" s="49" t="s">
        <v>247</v>
      </c>
      <c r="J11" s="49">
        <v>1</v>
      </c>
      <c r="K11" s="49">
        <v>9</v>
      </c>
      <c r="L11" s="45">
        <f t="shared" si="0"/>
        <v>9</v>
      </c>
      <c r="M11" s="45">
        <v>30</v>
      </c>
      <c r="N11" s="45">
        <f t="shared" si="1"/>
        <v>270</v>
      </c>
      <c r="O11" s="49">
        <v>10</v>
      </c>
      <c r="P11" s="45">
        <f t="shared" si="2"/>
        <v>280</v>
      </c>
      <c r="Q11" s="49"/>
      <c r="R11" s="49">
        <v>105</v>
      </c>
      <c r="S11" s="49">
        <v>175</v>
      </c>
    </row>
    <row r="12" spans="1:19" x14ac:dyDescent="0.35">
      <c r="A12" s="302"/>
      <c r="B12" s="304"/>
      <c r="C12" s="304"/>
      <c r="D12" s="422"/>
      <c r="E12" s="306"/>
      <c r="F12" s="68" t="s">
        <v>199</v>
      </c>
      <c r="G12" s="49" t="s">
        <v>250</v>
      </c>
      <c r="H12" s="49" t="s">
        <v>203</v>
      </c>
      <c r="I12" s="49" t="s">
        <v>252</v>
      </c>
      <c r="J12" s="49">
        <v>1</v>
      </c>
      <c r="K12" s="49">
        <v>7</v>
      </c>
      <c r="L12" s="45">
        <f t="shared" si="0"/>
        <v>7</v>
      </c>
      <c r="M12" s="45">
        <v>35</v>
      </c>
      <c r="N12" s="45">
        <f t="shared" si="1"/>
        <v>245</v>
      </c>
      <c r="O12" s="49">
        <v>50</v>
      </c>
      <c r="P12" s="45">
        <f t="shared" si="2"/>
        <v>295</v>
      </c>
      <c r="Q12" s="49">
        <v>265</v>
      </c>
      <c r="R12" s="49"/>
      <c r="S12" s="49"/>
    </row>
    <row r="13" spans="1:19" x14ac:dyDescent="0.35">
      <c r="A13" s="302"/>
      <c r="B13" s="304"/>
      <c r="C13" s="304"/>
      <c r="D13" s="422"/>
      <c r="E13" s="306"/>
      <c r="F13" s="329" t="s">
        <v>200</v>
      </c>
      <c r="G13" s="49" t="s">
        <v>205</v>
      </c>
      <c r="H13" s="49" t="s">
        <v>251</v>
      </c>
      <c r="I13" s="49" t="s">
        <v>249</v>
      </c>
      <c r="J13" s="49">
        <v>22</v>
      </c>
      <c r="K13" s="49">
        <v>36</v>
      </c>
      <c r="L13" s="45">
        <f t="shared" si="0"/>
        <v>15</v>
      </c>
      <c r="M13" s="45">
        <v>35</v>
      </c>
      <c r="N13" s="45">
        <f t="shared" si="1"/>
        <v>525</v>
      </c>
      <c r="O13" s="49">
        <v>30</v>
      </c>
      <c r="P13" s="45">
        <f t="shared" si="2"/>
        <v>555</v>
      </c>
      <c r="Q13" s="49"/>
      <c r="R13" s="49">
        <v>520</v>
      </c>
      <c r="S13" s="49"/>
    </row>
    <row r="14" spans="1:19" x14ac:dyDescent="0.35">
      <c r="A14" s="302"/>
      <c r="B14" s="304"/>
      <c r="C14" s="304"/>
      <c r="D14" s="422"/>
      <c r="E14" s="306"/>
      <c r="F14" s="306"/>
      <c r="G14" s="49" t="s">
        <v>205</v>
      </c>
      <c r="H14" s="49" t="s">
        <v>251</v>
      </c>
      <c r="I14" s="49" t="s">
        <v>258</v>
      </c>
      <c r="J14" s="49">
        <v>37</v>
      </c>
      <c r="K14" s="49">
        <v>42</v>
      </c>
      <c r="L14" s="45">
        <f t="shared" si="0"/>
        <v>6</v>
      </c>
      <c r="M14" s="45">
        <v>35</v>
      </c>
      <c r="N14" s="45">
        <f t="shared" si="1"/>
        <v>210</v>
      </c>
      <c r="O14" s="49">
        <v>0</v>
      </c>
      <c r="P14" s="45">
        <f t="shared" si="2"/>
        <v>210</v>
      </c>
      <c r="Q14" s="49"/>
      <c r="R14" s="49">
        <v>190</v>
      </c>
      <c r="S14" s="49"/>
    </row>
    <row r="15" spans="1:19" s="74" customFormat="1" ht="16" thickBot="1" x14ac:dyDescent="0.4">
      <c r="A15" s="318"/>
      <c r="B15" s="319"/>
      <c r="C15" s="319"/>
      <c r="D15" s="423"/>
      <c r="E15" s="320"/>
      <c r="F15" s="320"/>
      <c r="G15" s="73" t="s">
        <v>205</v>
      </c>
      <c r="H15" s="73" t="s">
        <v>203</v>
      </c>
      <c r="I15" s="73" t="s">
        <v>258</v>
      </c>
      <c r="J15" s="73">
        <v>43</v>
      </c>
      <c r="K15" s="73">
        <v>53</v>
      </c>
      <c r="L15" s="70">
        <f t="shared" si="0"/>
        <v>11</v>
      </c>
      <c r="M15" s="70">
        <v>35</v>
      </c>
      <c r="N15" s="70">
        <f t="shared" si="1"/>
        <v>385</v>
      </c>
      <c r="O15" s="73">
        <v>40</v>
      </c>
      <c r="P15" s="70">
        <f t="shared" si="2"/>
        <v>425</v>
      </c>
      <c r="Q15" s="73"/>
      <c r="S15" s="73">
        <v>385</v>
      </c>
    </row>
    <row r="16" spans="1:19" x14ac:dyDescent="0.35">
      <c r="A16" s="329">
        <v>3</v>
      </c>
      <c r="B16" s="424">
        <v>174765</v>
      </c>
      <c r="C16" s="424">
        <v>175930</v>
      </c>
      <c r="D16" s="341" t="s">
        <v>209</v>
      </c>
      <c r="E16" s="329" t="s">
        <v>24</v>
      </c>
      <c r="F16" s="329" t="s">
        <v>198</v>
      </c>
      <c r="G16" s="45" t="s">
        <v>205</v>
      </c>
      <c r="H16" s="45" t="s">
        <v>206</v>
      </c>
      <c r="I16" s="45" t="s">
        <v>249</v>
      </c>
      <c r="J16" s="45">
        <v>1</v>
      </c>
      <c r="K16" s="45">
        <v>17</v>
      </c>
      <c r="L16" s="45">
        <f t="shared" si="0"/>
        <v>17</v>
      </c>
      <c r="M16" s="45">
        <v>33</v>
      </c>
      <c r="N16" s="45">
        <f t="shared" si="1"/>
        <v>561</v>
      </c>
      <c r="O16" s="45">
        <v>30</v>
      </c>
      <c r="P16" s="45">
        <f t="shared" si="2"/>
        <v>591</v>
      </c>
      <c r="Q16" s="45"/>
      <c r="R16" s="45">
        <v>370</v>
      </c>
      <c r="S16" s="45">
        <v>175</v>
      </c>
    </row>
    <row r="17" spans="1:19" x14ac:dyDescent="0.35">
      <c r="A17" s="306"/>
      <c r="B17" s="304"/>
      <c r="C17" s="304"/>
      <c r="D17" s="422"/>
      <c r="E17" s="306"/>
      <c r="F17" s="306"/>
      <c r="G17" s="49" t="s">
        <v>22</v>
      </c>
      <c r="H17" s="49" t="s">
        <v>206</v>
      </c>
      <c r="I17" s="49" t="s">
        <v>249</v>
      </c>
      <c r="J17" s="49">
        <v>1</v>
      </c>
      <c r="K17" s="49">
        <v>5</v>
      </c>
      <c r="L17" s="45">
        <f t="shared" si="0"/>
        <v>5</v>
      </c>
      <c r="M17" s="45">
        <v>36</v>
      </c>
      <c r="N17" s="45">
        <f t="shared" si="1"/>
        <v>180</v>
      </c>
      <c r="O17" s="49">
        <v>0</v>
      </c>
      <c r="P17" s="45">
        <f t="shared" si="2"/>
        <v>180</v>
      </c>
      <c r="Q17" s="49">
        <v>160</v>
      </c>
      <c r="R17" s="49"/>
      <c r="S17" s="49"/>
    </row>
    <row r="18" spans="1:19" x14ac:dyDescent="0.35">
      <c r="A18" s="306"/>
      <c r="B18" s="304"/>
      <c r="C18" s="304"/>
      <c r="D18" s="422"/>
      <c r="E18" s="306"/>
      <c r="F18" s="306"/>
      <c r="G18" s="49" t="s">
        <v>254</v>
      </c>
      <c r="H18" s="49" t="s">
        <v>203</v>
      </c>
      <c r="I18" s="49" t="s">
        <v>258</v>
      </c>
      <c r="J18" s="49">
        <v>1</v>
      </c>
      <c r="K18" s="49">
        <v>6</v>
      </c>
      <c r="L18" s="45">
        <f t="shared" si="0"/>
        <v>6</v>
      </c>
      <c r="M18" s="45">
        <v>35</v>
      </c>
      <c r="N18" s="45">
        <f>M18*L18</f>
        <v>210</v>
      </c>
      <c r="O18" s="49">
        <v>30</v>
      </c>
      <c r="P18" s="45">
        <f t="shared" si="2"/>
        <v>240</v>
      </c>
      <c r="Q18" s="49">
        <v>180</v>
      </c>
      <c r="R18" s="49"/>
      <c r="S18" s="49"/>
    </row>
    <row r="19" spans="1:19" x14ac:dyDescent="0.35">
      <c r="A19" s="306"/>
      <c r="B19" s="304"/>
      <c r="C19" s="304"/>
      <c r="D19" s="422"/>
      <c r="E19" s="306"/>
      <c r="F19" s="330"/>
      <c r="G19" s="49" t="s">
        <v>253</v>
      </c>
      <c r="H19" s="49" t="s">
        <v>203</v>
      </c>
      <c r="I19" s="49" t="s">
        <v>258</v>
      </c>
      <c r="J19" s="49">
        <v>1</v>
      </c>
      <c r="K19" s="49">
        <v>6</v>
      </c>
      <c r="L19" s="45">
        <f t="shared" si="0"/>
        <v>6</v>
      </c>
      <c r="M19" s="45">
        <v>35</v>
      </c>
      <c r="N19" s="45">
        <f t="shared" si="1"/>
        <v>210</v>
      </c>
      <c r="O19" s="49">
        <v>30</v>
      </c>
      <c r="P19" s="45">
        <f t="shared" si="2"/>
        <v>240</v>
      </c>
      <c r="Q19" s="49">
        <v>180</v>
      </c>
      <c r="R19" s="49"/>
      <c r="S19" s="49"/>
    </row>
    <row r="20" spans="1:19" x14ac:dyDescent="0.35">
      <c r="A20" s="306"/>
      <c r="B20" s="304"/>
      <c r="C20" s="304"/>
      <c r="D20" s="422"/>
      <c r="E20" s="306"/>
      <c r="F20" s="329" t="s">
        <v>199</v>
      </c>
      <c r="G20" s="49" t="s">
        <v>205</v>
      </c>
      <c r="H20" s="49" t="s">
        <v>206</v>
      </c>
      <c r="I20" s="49" t="s">
        <v>248</v>
      </c>
      <c r="J20" s="49">
        <v>18</v>
      </c>
      <c r="K20" s="49">
        <v>27</v>
      </c>
      <c r="L20" s="45">
        <f t="shared" si="0"/>
        <v>10</v>
      </c>
      <c r="M20" s="45">
        <v>35</v>
      </c>
      <c r="N20" s="45">
        <f t="shared" si="1"/>
        <v>350</v>
      </c>
      <c r="O20" s="49">
        <v>50</v>
      </c>
      <c r="P20" s="45">
        <f t="shared" si="2"/>
        <v>400</v>
      </c>
      <c r="Q20" s="49"/>
      <c r="R20" s="49">
        <v>370</v>
      </c>
      <c r="S20" s="49"/>
    </row>
    <row r="21" spans="1:19" ht="16" thickBot="1" x14ac:dyDescent="0.4">
      <c r="A21" s="330"/>
      <c r="B21" s="425"/>
      <c r="C21" s="425"/>
      <c r="D21" s="342"/>
      <c r="E21" s="330"/>
      <c r="F21" s="330"/>
      <c r="G21" s="68" t="s">
        <v>205</v>
      </c>
      <c r="H21" s="68" t="s">
        <v>206</v>
      </c>
      <c r="I21" s="68" t="s">
        <v>252</v>
      </c>
      <c r="J21" s="68">
        <v>28</v>
      </c>
      <c r="K21" s="68">
        <v>31</v>
      </c>
      <c r="L21" s="67">
        <f t="shared" si="0"/>
        <v>4</v>
      </c>
      <c r="M21" s="67">
        <v>35</v>
      </c>
      <c r="N21" s="67">
        <f t="shared" si="1"/>
        <v>140</v>
      </c>
      <c r="O21" s="68">
        <v>0</v>
      </c>
      <c r="P21" s="67">
        <f t="shared" si="2"/>
        <v>140</v>
      </c>
      <c r="Q21" s="68"/>
      <c r="R21" s="68"/>
      <c r="S21" s="68">
        <v>140</v>
      </c>
    </row>
    <row r="22" spans="1:19" s="72" customFormat="1" x14ac:dyDescent="0.35">
      <c r="A22" s="301">
        <v>4</v>
      </c>
      <c r="B22" s="303">
        <v>174765</v>
      </c>
      <c r="C22" s="303">
        <v>175930</v>
      </c>
      <c r="D22" s="421" t="s">
        <v>209</v>
      </c>
      <c r="E22" s="305" t="s">
        <v>23</v>
      </c>
      <c r="F22" s="64" t="s">
        <v>198</v>
      </c>
      <c r="G22" s="64" t="s">
        <v>205</v>
      </c>
      <c r="H22" s="64" t="s">
        <v>206</v>
      </c>
      <c r="I22" s="64" t="s">
        <v>258</v>
      </c>
      <c r="J22" s="64">
        <v>1</v>
      </c>
      <c r="K22" s="64">
        <v>17</v>
      </c>
      <c r="L22" s="64">
        <f t="shared" si="0"/>
        <v>17</v>
      </c>
      <c r="M22" s="64">
        <v>33</v>
      </c>
      <c r="N22" s="64">
        <f t="shared" si="1"/>
        <v>561</v>
      </c>
      <c r="O22" s="64">
        <v>30</v>
      </c>
      <c r="P22" s="64">
        <f t="shared" si="2"/>
        <v>591</v>
      </c>
      <c r="Q22" s="64"/>
      <c r="R22" s="64">
        <v>360</v>
      </c>
      <c r="S22" s="64">
        <v>175</v>
      </c>
    </row>
    <row r="23" spans="1:19" x14ac:dyDescent="0.35">
      <c r="A23" s="302"/>
      <c r="B23" s="304"/>
      <c r="C23" s="304"/>
      <c r="D23" s="422"/>
      <c r="E23" s="306"/>
      <c r="F23" s="329" t="s">
        <v>210</v>
      </c>
      <c r="G23" s="49" t="s">
        <v>205</v>
      </c>
      <c r="H23" s="49" t="s">
        <v>206</v>
      </c>
      <c r="I23" s="49" t="s">
        <v>247</v>
      </c>
      <c r="J23" s="49">
        <v>18</v>
      </c>
      <c r="K23" s="49">
        <v>31</v>
      </c>
      <c r="L23" s="45">
        <f t="shared" si="0"/>
        <v>14</v>
      </c>
      <c r="M23" s="45">
        <v>35</v>
      </c>
      <c r="N23" s="45">
        <f t="shared" si="1"/>
        <v>490</v>
      </c>
      <c r="O23" s="49">
        <v>0</v>
      </c>
      <c r="P23" s="45">
        <f t="shared" si="2"/>
        <v>490</v>
      </c>
      <c r="Q23" s="49"/>
      <c r="R23" s="49">
        <v>320</v>
      </c>
      <c r="S23" s="49">
        <v>105</v>
      </c>
    </row>
    <row r="24" spans="1:19" s="74" customFormat="1" ht="16" thickBot="1" x14ac:dyDescent="0.4">
      <c r="A24" s="318"/>
      <c r="B24" s="319"/>
      <c r="C24" s="319"/>
      <c r="D24" s="423"/>
      <c r="E24" s="320"/>
      <c r="F24" s="320"/>
      <c r="G24" s="73" t="s">
        <v>22</v>
      </c>
      <c r="H24" s="73" t="s">
        <v>206</v>
      </c>
      <c r="I24" s="73" t="s">
        <v>247</v>
      </c>
      <c r="J24" s="73">
        <v>32</v>
      </c>
      <c r="K24" s="73">
        <v>35</v>
      </c>
      <c r="L24" s="70">
        <f t="shared" si="0"/>
        <v>4</v>
      </c>
      <c r="M24" s="70">
        <v>30</v>
      </c>
      <c r="N24" s="70">
        <f t="shared" si="1"/>
        <v>120</v>
      </c>
      <c r="O24" s="73">
        <v>0</v>
      </c>
      <c r="P24" s="70">
        <f t="shared" si="2"/>
        <v>120</v>
      </c>
      <c r="Q24" s="73">
        <v>105</v>
      </c>
      <c r="R24" s="73"/>
      <c r="S24" s="73"/>
    </row>
    <row r="25" spans="1:19" x14ac:dyDescent="0.35">
      <c r="A25" s="329">
        <v>5</v>
      </c>
      <c r="B25" s="424">
        <v>177110</v>
      </c>
      <c r="C25" s="424">
        <v>178630</v>
      </c>
      <c r="D25" s="341" t="s">
        <v>211</v>
      </c>
      <c r="E25" s="329" t="s">
        <v>23</v>
      </c>
      <c r="F25" s="329" t="s">
        <v>198</v>
      </c>
      <c r="G25" s="45" t="s">
        <v>205</v>
      </c>
      <c r="H25" s="45" t="s">
        <v>251</v>
      </c>
      <c r="I25" s="45" t="s">
        <v>255</v>
      </c>
      <c r="J25" s="45">
        <v>16</v>
      </c>
      <c r="K25" s="45">
        <v>33</v>
      </c>
      <c r="L25" s="45">
        <f t="shared" si="0"/>
        <v>18</v>
      </c>
      <c r="M25" s="45">
        <v>35</v>
      </c>
      <c r="N25" s="45">
        <f t="shared" si="1"/>
        <v>630</v>
      </c>
      <c r="O25" s="45">
        <v>30</v>
      </c>
      <c r="P25" s="45">
        <f t="shared" si="2"/>
        <v>660</v>
      </c>
      <c r="Q25" s="45"/>
      <c r="R25" s="45">
        <v>630</v>
      </c>
      <c r="S25" s="45"/>
    </row>
    <row r="26" spans="1:19" x14ac:dyDescent="0.35">
      <c r="A26" s="306"/>
      <c r="B26" s="304"/>
      <c r="C26" s="304"/>
      <c r="D26" s="422"/>
      <c r="E26" s="306"/>
      <c r="F26" s="306"/>
      <c r="G26" s="49" t="s">
        <v>205</v>
      </c>
      <c r="H26" s="49" t="s">
        <v>206</v>
      </c>
      <c r="I26" s="49" t="s">
        <v>255</v>
      </c>
      <c r="J26" s="49">
        <v>6</v>
      </c>
      <c r="K26" s="49">
        <v>15</v>
      </c>
      <c r="L26" s="45">
        <f t="shared" si="0"/>
        <v>10</v>
      </c>
      <c r="M26" s="45">
        <v>35</v>
      </c>
      <c r="N26" s="45">
        <f t="shared" si="1"/>
        <v>350</v>
      </c>
      <c r="O26" s="49">
        <v>0</v>
      </c>
      <c r="P26" s="45">
        <f t="shared" si="2"/>
        <v>350</v>
      </c>
      <c r="Q26" s="49"/>
      <c r="R26" s="49"/>
      <c r="S26" s="49">
        <v>350</v>
      </c>
    </row>
    <row r="27" spans="1:19" x14ac:dyDescent="0.35">
      <c r="A27" s="306"/>
      <c r="B27" s="304"/>
      <c r="C27" s="304"/>
      <c r="D27" s="422"/>
      <c r="E27" s="306"/>
      <c r="F27" s="330"/>
      <c r="G27" s="49" t="s">
        <v>22</v>
      </c>
      <c r="H27" s="49" t="s">
        <v>206</v>
      </c>
      <c r="I27" s="49" t="s">
        <v>249</v>
      </c>
      <c r="J27" s="49">
        <v>1</v>
      </c>
      <c r="K27" s="49">
        <v>5</v>
      </c>
      <c r="L27" s="45">
        <f t="shared" si="0"/>
        <v>5</v>
      </c>
      <c r="M27" s="45">
        <v>35</v>
      </c>
      <c r="N27" s="45">
        <f t="shared" si="1"/>
        <v>175</v>
      </c>
      <c r="O27" s="49">
        <v>0</v>
      </c>
      <c r="P27" s="45">
        <f t="shared" si="2"/>
        <v>175</v>
      </c>
      <c r="Q27" s="49"/>
      <c r="R27" s="49"/>
      <c r="S27" s="49">
        <v>175</v>
      </c>
    </row>
    <row r="28" spans="1:19" x14ac:dyDescent="0.35">
      <c r="A28" s="306"/>
      <c r="B28" s="304"/>
      <c r="C28" s="304"/>
      <c r="D28" s="422"/>
      <c r="E28" s="306"/>
      <c r="F28" s="329" t="s">
        <v>210</v>
      </c>
      <c r="G28" s="49" t="s">
        <v>205</v>
      </c>
      <c r="H28" s="49" t="s">
        <v>251</v>
      </c>
      <c r="I28" s="49" t="s">
        <v>258</v>
      </c>
      <c r="J28" s="49">
        <v>34</v>
      </c>
      <c r="K28" s="49">
        <v>42</v>
      </c>
      <c r="L28" s="45">
        <f t="shared" si="0"/>
        <v>9</v>
      </c>
      <c r="M28" s="45">
        <v>35</v>
      </c>
      <c r="N28" s="45">
        <f t="shared" si="1"/>
        <v>315</v>
      </c>
      <c r="O28" s="49">
        <v>30</v>
      </c>
      <c r="P28" s="45">
        <f t="shared" si="2"/>
        <v>345</v>
      </c>
      <c r="Q28" s="49"/>
      <c r="R28" s="49">
        <v>320</v>
      </c>
      <c r="S28" s="49"/>
    </row>
    <row r="29" spans="1:19" x14ac:dyDescent="0.35">
      <c r="A29" s="306"/>
      <c r="B29" s="304"/>
      <c r="C29" s="304"/>
      <c r="D29" s="422"/>
      <c r="E29" s="306"/>
      <c r="F29" s="330"/>
      <c r="G29" s="49" t="s">
        <v>205</v>
      </c>
      <c r="H29" s="49" t="s">
        <v>251</v>
      </c>
      <c r="I29" s="49" t="s">
        <v>247</v>
      </c>
      <c r="J29" s="49">
        <v>43</v>
      </c>
      <c r="K29" s="49">
        <v>51</v>
      </c>
      <c r="L29" s="45">
        <f t="shared" si="0"/>
        <v>9</v>
      </c>
      <c r="M29" s="45">
        <v>35</v>
      </c>
      <c r="N29" s="45">
        <f t="shared" si="1"/>
        <v>315</v>
      </c>
      <c r="O29" s="49">
        <v>30</v>
      </c>
      <c r="P29" s="45">
        <f t="shared" si="2"/>
        <v>345</v>
      </c>
      <c r="Q29" s="49"/>
      <c r="R29" s="49">
        <v>320</v>
      </c>
      <c r="S29" s="49"/>
    </row>
    <row r="30" spans="1:19" x14ac:dyDescent="0.35">
      <c r="A30" s="330"/>
      <c r="B30" s="425"/>
      <c r="C30" s="425"/>
      <c r="D30" s="342"/>
      <c r="E30" s="330"/>
      <c r="F30" s="49" t="s">
        <v>200</v>
      </c>
      <c r="G30" s="49" t="s">
        <v>250</v>
      </c>
      <c r="H30" s="49" t="s">
        <v>203</v>
      </c>
      <c r="I30" s="49" t="s">
        <v>252</v>
      </c>
      <c r="J30" s="49">
        <v>1</v>
      </c>
      <c r="K30" s="49">
        <v>9</v>
      </c>
      <c r="L30" s="45">
        <f t="shared" si="0"/>
        <v>9</v>
      </c>
      <c r="M30" s="45">
        <v>35</v>
      </c>
      <c r="N30" s="45">
        <f t="shared" si="1"/>
        <v>315</v>
      </c>
      <c r="O30" s="49">
        <v>30</v>
      </c>
      <c r="P30" s="45">
        <f t="shared" si="2"/>
        <v>345</v>
      </c>
      <c r="Q30" s="49">
        <v>300</v>
      </c>
      <c r="R30" s="49"/>
      <c r="S30" s="49"/>
    </row>
    <row r="31" spans="1:19" x14ac:dyDescent="0.35">
      <c r="A31" s="329">
        <v>6</v>
      </c>
      <c r="B31" s="424">
        <v>177110</v>
      </c>
      <c r="C31" s="424">
        <v>178630</v>
      </c>
      <c r="D31" s="341" t="s">
        <v>212</v>
      </c>
      <c r="E31" s="329" t="s">
        <v>24</v>
      </c>
      <c r="F31" s="329" t="s">
        <v>198</v>
      </c>
      <c r="G31" s="32" t="s">
        <v>205</v>
      </c>
      <c r="H31" s="49" t="s">
        <v>251</v>
      </c>
      <c r="I31" s="49" t="s">
        <v>255</v>
      </c>
      <c r="J31" s="49">
        <v>15</v>
      </c>
      <c r="K31" s="49">
        <v>26</v>
      </c>
      <c r="L31" s="45">
        <f t="shared" si="0"/>
        <v>12</v>
      </c>
      <c r="M31" s="45">
        <v>35</v>
      </c>
      <c r="N31" s="45">
        <f t="shared" si="1"/>
        <v>420</v>
      </c>
      <c r="O31" s="49">
        <v>25</v>
      </c>
      <c r="P31" s="45">
        <f t="shared" si="2"/>
        <v>445</v>
      </c>
      <c r="Q31" s="49"/>
      <c r="R31" s="49">
        <v>430</v>
      </c>
      <c r="S31" s="49"/>
    </row>
    <row r="32" spans="1:19" x14ac:dyDescent="0.35">
      <c r="A32" s="306"/>
      <c r="B32" s="304"/>
      <c r="C32" s="304"/>
      <c r="D32" s="422"/>
      <c r="E32" s="306"/>
      <c r="F32" s="306"/>
      <c r="G32" s="49" t="s">
        <v>205</v>
      </c>
      <c r="H32" s="49" t="s">
        <v>206</v>
      </c>
      <c r="I32" s="49" t="s">
        <v>249</v>
      </c>
      <c r="J32" s="49">
        <v>1</v>
      </c>
      <c r="K32" s="49">
        <v>14</v>
      </c>
      <c r="L32" s="45">
        <f t="shared" si="0"/>
        <v>14</v>
      </c>
      <c r="M32" s="45">
        <v>35</v>
      </c>
      <c r="N32" s="45">
        <f t="shared" si="1"/>
        <v>490</v>
      </c>
      <c r="O32" s="49">
        <v>120</v>
      </c>
      <c r="P32" s="45">
        <f t="shared" si="2"/>
        <v>610</v>
      </c>
      <c r="Q32" s="49"/>
      <c r="R32" s="49"/>
      <c r="S32" s="49">
        <v>455</v>
      </c>
    </row>
    <row r="33" spans="1:19" x14ac:dyDescent="0.35">
      <c r="A33" s="306"/>
      <c r="B33" s="304"/>
      <c r="C33" s="304"/>
      <c r="D33" s="422"/>
      <c r="E33" s="306"/>
      <c r="F33" s="330"/>
      <c r="G33" s="49" t="s">
        <v>22</v>
      </c>
      <c r="H33" s="49" t="s">
        <v>206</v>
      </c>
      <c r="I33" s="49" t="s">
        <v>247</v>
      </c>
      <c r="J33" s="49">
        <v>1</v>
      </c>
      <c r="K33" s="49">
        <v>4</v>
      </c>
      <c r="L33" s="45">
        <f t="shared" si="0"/>
        <v>4</v>
      </c>
      <c r="M33" s="45">
        <v>35</v>
      </c>
      <c r="N33" s="45">
        <f t="shared" si="1"/>
        <v>140</v>
      </c>
      <c r="O33" s="49">
        <v>0</v>
      </c>
      <c r="P33" s="45">
        <f t="shared" si="2"/>
        <v>140</v>
      </c>
      <c r="Q33" s="49">
        <v>125</v>
      </c>
      <c r="S33" s="49"/>
    </row>
    <row r="34" spans="1:19" x14ac:dyDescent="0.35">
      <c r="A34" s="306"/>
      <c r="B34" s="304"/>
      <c r="C34" s="304"/>
      <c r="D34" s="422"/>
      <c r="E34" s="306"/>
      <c r="F34" s="329" t="s">
        <v>199</v>
      </c>
      <c r="G34" s="49" t="s">
        <v>205</v>
      </c>
      <c r="H34" s="49" t="s">
        <v>251</v>
      </c>
      <c r="I34" s="49" t="s">
        <v>258</v>
      </c>
      <c r="J34" s="49">
        <v>27</v>
      </c>
      <c r="K34" s="49">
        <v>42</v>
      </c>
      <c r="L34" s="45">
        <f t="shared" si="0"/>
        <v>16</v>
      </c>
      <c r="M34" s="45">
        <v>32.5</v>
      </c>
      <c r="N34" s="45">
        <f t="shared" si="1"/>
        <v>520</v>
      </c>
      <c r="O34" s="49">
        <v>0</v>
      </c>
      <c r="P34" s="45">
        <f t="shared" si="2"/>
        <v>520</v>
      </c>
      <c r="Q34" s="49"/>
      <c r="R34" s="49">
        <v>490</v>
      </c>
      <c r="S34" s="49"/>
    </row>
    <row r="35" spans="1:19" x14ac:dyDescent="0.35">
      <c r="A35" s="306"/>
      <c r="B35" s="304"/>
      <c r="C35" s="304"/>
      <c r="D35" s="422"/>
      <c r="E35" s="306"/>
      <c r="F35" s="306"/>
      <c r="G35" s="49" t="s">
        <v>205</v>
      </c>
      <c r="H35" s="49" t="s">
        <v>251</v>
      </c>
      <c r="I35" s="49" t="s">
        <v>247</v>
      </c>
      <c r="J35" s="49">
        <v>43</v>
      </c>
      <c r="K35" s="49">
        <v>51</v>
      </c>
      <c r="L35" s="45">
        <f t="shared" si="0"/>
        <v>9</v>
      </c>
      <c r="M35" s="45">
        <v>35</v>
      </c>
      <c r="N35" s="45">
        <f t="shared" si="1"/>
        <v>315</v>
      </c>
      <c r="O35" s="49">
        <v>0</v>
      </c>
      <c r="P35" s="45">
        <f t="shared" si="2"/>
        <v>315</v>
      </c>
      <c r="Q35" s="49"/>
      <c r="R35" s="49">
        <v>280</v>
      </c>
      <c r="S35" s="49"/>
    </row>
    <row r="36" spans="1:19" x14ac:dyDescent="0.35">
      <c r="A36" s="330"/>
      <c r="B36" s="425"/>
      <c r="C36" s="425"/>
      <c r="D36" s="342"/>
      <c r="E36" s="330"/>
      <c r="F36" s="330"/>
      <c r="G36" s="49" t="s">
        <v>230</v>
      </c>
      <c r="H36" s="49" t="s">
        <v>203</v>
      </c>
      <c r="I36" s="49" t="s">
        <v>252</v>
      </c>
      <c r="J36" s="49">
        <v>1</v>
      </c>
      <c r="K36" s="49">
        <v>6</v>
      </c>
      <c r="L36" s="45">
        <f t="shared" si="0"/>
        <v>6</v>
      </c>
      <c r="M36" s="45">
        <v>35</v>
      </c>
      <c r="N36" s="45">
        <f t="shared" si="1"/>
        <v>210</v>
      </c>
      <c r="O36" s="49">
        <v>40</v>
      </c>
      <c r="P36" s="45">
        <f t="shared" si="2"/>
        <v>250</v>
      </c>
      <c r="Q36" s="49">
        <v>225</v>
      </c>
      <c r="R36" s="49"/>
      <c r="S36" s="49"/>
    </row>
    <row r="37" spans="1:19" x14ac:dyDescent="0.35">
      <c r="A37" s="329">
        <v>7</v>
      </c>
      <c r="B37" s="424">
        <v>178630</v>
      </c>
      <c r="C37" s="424">
        <v>179600</v>
      </c>
      <c r="D37" s="341" t="s">
        <v>213</v>
      </c>
      <c r="E37" s="329" t="s">
        <v>23</v>
      </c>
      <c r="F37" s="49" t="s">
        <v>198</v>
      </c>
      <c r="G37" s="49" t="s">
        <v>205</v>
      </c>
      <c r="H37" s="49" t="s">
        <v>251</v>
      </c>
      <c r="I37" s="49" t="s">
        <v>247</v>
      </c>
      <c r="J37" s="49">
        <v>52</v>
      </c>
      <c r="K37" s="49">
        <v>66</v>
      </c>
      <c r="L37" s="45">
        <f t="shared" si="0"/>
        <v>15</v>
      </c>
      <c r="M37" s="45">
        <v>35</v>
      </c>
      <c r="N37" s="45">
        <f t="shared" si="1"/>
        <v>525</v>
      </c>
      <c r="O37" s="49">
        <v>65</v>
      </c>
      <c r="P37" s="45">
        <f t="shared" si="2"/>
        <v>590</v>
      </c>
      <c r="Q37" s="49"/>
      <c r="R37" s="49">
        <v>570</v>
      </c>
      <c r="S37" s="49"/>
    </row>
    <row r="38" spans="1:19" x14ac:dyDescent="0.35">
      <c r="A38" s="306"/>
      <c r="B38" s="304"/>
      <c r="C38" s="304"/>
      <c r="D38" s="422"/>
      <c r="E38" s="306"/>
      <c r="F38" s="329" t="s">
        <v>199</v>
      </c>
      <c r="G38" s="49" t="s">
        <v>205</v>
      </c>
      <c r="H38" s="49" t="s">
        <v>251</v>
      </c>
      <c r="I38" s="49" t="s">
        <v>258</v>
      </c>
      <c r="J38" s="49">
        <v>67</v>
      </c>
      <c r="K38" s="49">
        <v>81</v>
      </c>
      <c r="L38" s="45">
        <f t="shared" si="0"/>
        <v>15</v>
      </c>
      <c r="M38" s="45">
        <v>35</v>
      </c>
      <c r="N38" s="45">
        <f t="shared" si="1"/>
        <v>525</v>
      </c>
      <c r="O38" s="49">
        <v>30</v>
      </c>
      <c r="P38" s="45">
        <f t="shared" si="2"/>
        <v>555</v>
      </c>
      <c r="Q38" s="49"/>
      <c r="R38" s="49">
        <v>520</v>
      </c>
      <c r="S38" s="49"/>
    </row>
    <row r="39" spans="1:19" x14ac:dyDescent="0.35">
      <c r="A39" s="330"/>
      <c r="B39" s="425"/>
      <c r="C39" s="425"/>
      <c r="D39" s="342"/>
      <c r="E39" s="330"/>
      <c r="F39" s="330"/>
      <c r="G39" s="49" t="s">
        <v>256</v>
      </c>
      <c r="H39" s="49" t="s">
        <v>203</v>
      </c>
      <c r="I39" s="49" t="s">
        <v>252</v>
      </c>
      <c r="J39" s="49">
        <v>1</v>
      </c>
      <c r="K39" s="49">
        <v>6</v>
      </c>
      <c r="L39" s="45">
        <f t="shared" si="0"/>
        <v>6</v>
      </c>
      <c r="M39" s="45">
        <v>35</v>
      </c>
      <c r="N39" s="45">
        <f t="shared" si="1"/>
        <v>210</v>
      </c>
      <c r="O39" s="49">
        <v>0</v>
      </c>
      <c r="P39" s="45">
        <f t="shared" si="2"/>
        <v>210</v>
      </c>
      <c r="Q39" s="49">
        <v>190</v>
      </c>
      <c r="R39" s="49"/>
      <c r="S39" s="49"/>
    </row>
    <row r="40" spans="1:19" x14ac:dyDescent="0.35">
      <c r="A40" s="329">
        <v>8</v>
      </c>
      <c r="B40" s="424">
        <v>178630</v>
      </c>
      <c r="C40" s="424">
        <v>179600</v>
      </c>
      <c r="D40" s="341" t="s">
        <v>213</v>
      </c>
      <c r="E40" s="329" t="s">
        <v>24</v>
      </c>
      <c r="F40" s="49" t="s">
        <v>198</v>
      </c>
      <c r="G40" s="49" t="s">
        <v>205</v>
      </c>
      <c r="H40" s="49" t="s">
        <v>251</v>
      </c>
      <c r="I40" s="49" t="s">
        <v>247</v>
      </c>
      <c r="J40" s="49">
        <v>52</v>
      </c>
      <c r="K40" s="49">
        <v>66</v>
      </c>
      <c r="L40" s="45">
        <f t="shared" si="0"/>
        <v>15</v>
      </c>
      <c r="M40" s="45">
        <v>35</v>
      </c>
      <c r="N40" s="45">
        <f t="shared" si="1"/>
        <v>525</v>
      </c>
      <c r="O40" s="49">
        <v>100</v>
      </c>
      <c r="P40" s="45">
        <f t="shared" si="2"/>
        <v>625</v>
      </c>
      <c r="Q40" s="49"/>
      <c r="R40" s="49">
        <v>580</v>
      </c>
      <c r="S40" s="49"/>
    </row>
    <row r="41" spans="1:19" x14ac:dyDescent="0.35">
      <c r="A41" s="330"/>
      <c r="B41" s="425"/>
      <c r="C41" s="425"/>
      <c r="D41" s="342"/>
      <c r="E41" s="330"/>
      <c r="F41" s="49" t="s">
        <v>199</v>
      </c>
      <c r="G41" s="49" t="s">
        <v>205</v>
      </c>
      <c r="H41" s="49" t="s">
        <v>251</v>
      </c>
      <c r="I41" s="49" t="s">
        <v>247</v>
      </c>
      <c r="J41" s="49">
        <v>67</v>
      </c>
      <c r="K41" s="49">
        <v>81</v>
      </c>
      <c r="L41" s="45">
        <f t="shared" si="0"/>
        <v>15</v>
      </c>
      <c r="M41" s="45">
        <v>35</v>
      </c>
      <c r="N41" s="45">
        <f t="shared" si="1"/>
        <v>525</v>
      </c>
      <c r="O41" s="49">
        <v>60</v>
      </c>
      <c r="P41" s="45">
        <f t="shared" si="2"/>
        <v>585</v>
      </c>
      <c r="Q41" s="49"/>
      <c r="R41" s="49">
        <v>530</v>
      </c>
      <c r="S41" s="49"/>
    </row>
    <row r="42" spans="1:19" x14ac:dyDescent="0.35">
      <c r="A42" s="329">
        <v>9</v>
      </c>
      <c r="B42" s="424">
        <v>179600</v>
      </c>
      <c r="C42" s="424">
        <v>180540</v>
      </c>
      <c r="D42" s="341" t="s">
        <v>214</v>
      </c>
      <c r="E42" s="329" t="s">
        <v>24</v>
      </c>
      <c r="F42" s="329" t="s">
        <v>198</v>
      </c>
      <c r="G42" s="49" t="s">
        <v>205</v>
      </c>
      <c r="H42" s="49" t="s">
        <v>251</v>
      </c>
      <c r="I42" s="49" t="s">
        <v>248</v>
      </c>
      <c r="J42" s="49">
        <v>82</v>
      </c>
      <c r="K42" s="49">
        <v>88</v>
      </c>
      <c r="L42" s="45">
        <f t="shared" si="0"/>
        <v>7</v>
      </c>
      <c r="M42" s="45">
        <v>33</v>
      </c>
      <c r="N42" s="45">
        <f t="shared" si="1"/>
        <v>231</v>
      </c>
      <c r="O42" s="49">
        <v>0</v>
      </c>
      <c r="P42" s="45">
        <f t="shared" si="2"/>
        <v>231</v>
      </c>
      <c r="Q42" s="49">
        <v>190</v>
      </c>
      <c r="R42" s="49"/>
      <c r="S42" s="49"/>
    </row>
    <row r="43" spans="1:19" x14ac:dyDescent="0.35">
      <c r="A43" s="306"/>
      <c r="B43" s="304"/>
      <c r="C43" s="304"/>
      <c r="D43" s="422"/>
      <c r="E43" s="306"/>
      <c r="F43" s="330"/>
      <c r="G43" s="49" t="s">
        <v>230</v>
      </c>
      <c r="H43" s="49" t="s">
        <v>203</v>
      </c>
      <c r="I43" s="49" t="s">
        <v>248</v>
      </c>
      <c r="J43" s="49">
        <v>1</v>
      </c>
      <c r="K43" s="49">
        <v>6</v>
      </c>
      <c r="L43" s="45">
        <f t="shared" ref="L43" si="3">SUM(K43-J43)+1</f>
        <v>6</v>
      </c>
      <c r="M43" s="45">
        <v>33</v>
      </c>
      <c r="N43" s="45">
        <f t="shared" ref="N43" si="4">M43*L43</f>
        <v>198</v>
      </c>
      <c r="O43" s="49">
        <v>0</v>
      </c>
      <c r="P43" s="45">
        <f t="shared" ref="P43" si="5">SUM(N43:O43)</f>
        <v>198</v>
      </c>
      <c r="Q43" s="49"/>
      <c r="R43" s="49">
        <v>190</v>
      </c>
      <c r="S43" s="49"/>
    </row>
    <row r="44" spans="1:19" x14ac:dyDescent="0.35">
      <c r="A44" s="306"/>
      <c r="B44" s="304"/>
      <c r="C44" s="304"/>
      <c r="D44" s="422"/>
      <c r="E44" s="306"/>
      <c r="F44" s="329" t="s">
        <v>199</v>
      </c>
      <c r="G44" s="49" t="s">
        <v>205</v>
      </c>
      <c r="H44" s="49" t="s">
        <v>251</v>
      </c>
      <c r="I44" s="49" t="s">
        <v>248</v>
      </c>
      <c r="J44" s="49">
        <v>89</v>
      </c>
      <c r="K44" s="49">
        <v>99</v>
      </c>
      <c r="L44" s="45">
        <f t="shared" si="0"/>
        <v>11</v>
      </c>
      <c r="M44" s="45">
        <v>35</v>
      </c>
      <c r="N44" s="45">
        <f t="shared" si="1"/>
        <v>385</v>
      </c>
      <c r="O44" s="49">
        <v>25</v>
      </c>
      <c r="P44" s="45">
        <f t="shared" si="2"/>
        <v>410</v>
      </c>
      <c r="Q44" s="49"/>
      <c r="R44" s="49">
        <v>380</v>
      </c>
      <c r="S44" s="49"/>
    </row>
    <row r="45" spans="1:19" x14ac:dyDescent="0.35">
      <c r="A45" s="330"/>
      <c r="B45" s="425"/>
      <c r="C45" s="425"/>
      <c r="D45" s="342"/>
      <c r="E45" s="330"/>
      <c r="F45" s="330"/>
      <c r="G45" s="49" t="s">
        <v>250</v>
      </c>
      <c r="H45" s="49" t="s">
        <v>203</v>
      </c>
      <c r="I45" s="49" t="s">
        <v>252</v>
      </c>
      <c r="J45" s="49">
        <v>1</v>
      </c>
      <c r="K45" s="49">
        <v>3</v>
      </c>
      <c r="L45" s="45">
        <f t="shared" si="0"/>
        <v>3</v>
      </c>
      <c r="M45" s="45">
        <v>35</v>
      </c>
      <c r="N45" s="45">
        <f t="shared" si="1"/>
        <v>105</v>
      </c>
      <c r="O45" s="49">
        <v>0</v>
      </c>
      <c r="P45" s="45">
        <f t="shared" si="2"/>
        <v>105</v>
      </c>
      <c r="Q45" s="49">
        <v>95</v>
      </c>
      <c r="R45" s="49"/>
      <c r="S45" s="49"/>
    </row>
    <row r="46" spans="1:19" x14ac:dyDescent="0.35">
      <c r="A46" s="329">
        <v>10</v>
      </c>
      <c r="B46" s="424">
        <v>179600</v>
      </c>
      <c r="C46" s="424">
        <v>180540</v>
      </c>
      <c r="D46" s="341" t="s">
        <v>215</v>
      </c>
      <c r="E46" s="329" t="s">
        <v>23</v>
      </c>
      <c r="F46" s="329" t="s">
        <v>198</v>
      </c>
      <c r="G46" s="49" t="s">
        <v>205</v>
      </c>
      <c r="H46" s="49" t="s">
        <v>251</v>
      </c>
      <c r="I46" s="49" t="s">
        <v>258</v>
      </c>
      <c r="J46" s="49">
        <v>89</v>
      </c>
      <c r="K46" s="49">
        <v>102</v>
      </c>
      <c r="L46" s="45">
        <f t="shared" si="0"/>
        <v>14</v>
      </c>
      <c r="M46" s="45">
        <v>35</v>
      </c>
      <c r="N46" s="45">
        <f t="shared" si="1"/>
        <v>490</v>
      </c>
      <c r="O46" s="49">
        <v>30</v>
      </c>
      <c r="P46" s="45">
        <f t="shared" si="2"/>
        <v>520</v>
      </c>
      <c r="Q46" s="49"/>
      <c r="R46" s="49">
        <v>480</v>
      </c>
      <c r="S46" s="49"/>
    </row>
    <row r="47" spans="1:19" x14ac:dyDescent="0.35">
      <c r="A47" s="306"/>
      <c r="B47" s="304"/>
      <c r="C47" s="304"/>
      <c r="D47" s="422"/>
      <c r="E47" s="306"/>
      <c r="F47" s="330"/>
      <c r="G47" s="49" t="s">
        <v>205</v>
      </c>
      <c r="H47" s="49" t="s">
        <v>251</v>
      </c>
      <c r="I47" s="49" t="s">
        <v>247</v>
      </c>
      <c r="J47" s="49">
        <v>82</v>
      </c>
      <c r="K47" s="49">
        <v>88</v>
      </c>
      <c r="L47" s="45">
        <f t="shared" si="0"/>
        <v>7</v>
      </c>
      <c r="M47" s="45">
        <v>35</v>
      </c>
      <c r="N47" s="45">
        <f t="shared" si="1"/>
        <v>245</v>
      </c>
      <c r="O47" s="49">
        <v>0</v>
      </c>
      <c r="P47" s="45">
        <f t="shared" si="2"/>
        <v>245</v>
      </c>
      <c r="Q47" s="49"/>
      <c r="R47" s="49">
        <v>215</v>
      </c>
      <c r="S47" s="49"/>
    </row>
    <row r="48" spans="1:19" x14ac:dyDescent="0.35">
      <c r="A48" s="306"/>
      <c r="B48" s="304"/>
      <c r="C48" s="304"/>
      <c r="D48" s="422"/>
      <c r="E48" s="306"/>
      <c r="F48" s="329" t="s">
        <v>199</v>
      </c>
      <c r="G48" s="49" t="s">
        <v>205</v>
      </c>
      <c r="H48" s="49" t="s">
        <v>251</v>
      </c>
      <c r="I48" s="49" t="s">
        <v>248</v>
      </c>
      <c r="J48" s="49">
        <v>103</v>
      </c>
      <c r="K48" s="49">
        <v>112</v>
      </c>
      <c r="L48" s="45">
        <f t="shared" si="0"/>
        <v>10</v>
      </c>
      <c r="M48" s="45">
        <v>35</v>
      </c>
      <c r="N48" s="45">
        <f t="shared" si="1"/>
        <v>350</v>
      </c>
      <c r="O48" s="49">
        <v>0</v>
      </c>
      <c r="P48" s="45">
        <f t="shared" si="2"/>
        <v>350</v>
      </c>
      <c r="Q48" s="49"/>
      <c r="R48" s="49">
        <v>320</v>
      </c>
      <c r="S48" s="49"/>
    </row>
    <row r="49" spans="1:19" x14ac:dyDescent="0.35">
      <c r="A49" s="330"/>
      <c r="B49" s="425"/>
      <c r="C49" s="425"/>
      <c r="D49" s="342"/>
      <c r="E49" s="330"/>
      <c r="F49" s="330"/>
      <c r="G49" s="49" t="s">
        <v>250</v>
      </c>
      <c r="H49" s="49" t="s">
        <v>203</v>
      </c>
      <c r="I49" s="49" t="s">
        <v>252</v>
      </c>
      <c r="J49" s="49">
        <v>1</v>
      </c>
      <c r="K49" s="49">
        <v>3</v>
      </c>
      <c r="L49" s="45">
        <f t="shared" si="0"/>
        <v>3</v>
      </c>
      <c r="M49" s="45">
        <v>35</v>
      </c>
      <c r="N49" s="45">
        <f t="shared" si="1"/>
        <v>105</v>
      </c>
      <c r="O49" s="49">
        <v>40</v>
      </c>
      <c r="P49" s="45">
        <f t="shared" si="2"/>
        <v>145</v>
      </c>
      <c r="Q49" s="49">
        <v>125</v>
      </c>
      <c r="R49" s="49"/>
      <c r="S49" s="49"/>
    </row>
    <row r="50" spans="1:19" x14ac:dyDescent="0.35">
      <c r="A50" s="329">
        <v>11</v>
      </c>
      <c r="B50" s="424">
        <v>181950</v>
      </c>
      <c r="C50" s="424">
        <v>182840</v>
      </c>
      <c r="D50" s="341" t="s">
        <v>216</v>
      </c>
      <c r="E50" s="329" t="s">
        <v>23</v>
      </c>
      <c r="F50" s="329" t="s">
        <v>198</v>
      </c>
      <c r="G50" s="49" t="s">
        <v>205</v>
      </c>
      <c r="H50" s="49" t="s">
        <v>251</v>
      </c>
      <c r="I50" s="49" t="s">
        <v>258</v>
      </c>
      <c r="J50" s="49">
        <v>1</v>
      </c>
      <c r="K50" s="49">
        <v>16</v>
      </c>
      <c r="L50" s="45">
        <f t="shared" si="0"/>
        <v>16</v>
      </c>
      <c r="M50" s="45">
        <v>35</v>
      </c>
      <c r="N50" s="45">
        <f t="shared" si="1"/>
        <v>560</v>
      </c>
      <c r="O50" s="49">
        <v>35</v>
      </c>
      <c r="P50" s="45">
        <f t="shared" si="2"/>
        <v>595</v>
      </c>
      <c r="Q50" s="49"/>
      <c r="R50" s="49">
        <v>560</v>
      </c>
      <c r="S50" s="49"/>
    </row>
    <row r="51" spans="1:19" x14ac:dyDescent="0.35">
      <c r="A51" s="306"/>
      <c r="B51" s="304"/>
      <c r="C51" s="304"/>
      <c r="D51" s="422"/>
      <c r="E51" s="306"/>
      <c r="F51" s="330"/>
      <c r="G51" s="32" t="s">
        <v>250</v>
      </c>
      <c r="H51" s="49" t="s">
        <v>203</v>
      </c>
      <c r="I51" s="49" t="s">
        <v>252</v>
      </c>
      <c r="J51" s="49">
        <v>1</v>
      </c>
      <c r="K51" s="49">
        <v>5</v>
      </c>
      <c r="L51" s="45">
        <f t="shared" si="0"/>
        <v>5</v>
      </c>
      <c r="M51" s="45">
        <v>35</v>
      </c>
      <c r="N51" s="45">
        <f t="shared" si="1"/>
        <v>175</v>
      </c>
      <c r="O51" s="49">
        <v>5</v>
      </c>
      <c r="P51" s="45">
        <f t="shared" si="2"/>
        <v>180</v>
      </c>
      <c r="Q51" s="49">
        <v>170</v>
      </c>
      <c r="R51" s="49"/>
      <c r="S51" s="49"/>
    </row>
    <row r="52" spans="1:19" x14ac:dyDescent="0.35">
      <c r="A52" s="306"/>
      <c r="B52" s="304"/>
      <c r="C52" s="304"/>
      <c r="D52" s="422"/>
      <c r="E52" s="306"/>
      <c r="F52" s="49" t="s">
        <v>199</v>
      </c>
      <c r="G52" s="49" t="s">
        <v>205</v>
      </c>
      <c r="H52" s="49" t="s">
        <v>203</v>
      </c>
      <c r="I52" s="49" t="s">
        <v>252</v>
      </c>
      <c r="J52" s="49">
        <v>1</v>
      </c>
      <c r="K52" s="49">
        <v>7</v>
      </c>
      <c r="L52" s="45">
        <f t="shared" si="0"/>
        <v>7</v>
      </c>
      <c r="M52" s="45">
        <v>35</v>
      </c>
      <c r="N52" s="45">
        <f t="shared" si="1"/>
        <v>245</v>
      </c>
      <c r="O52" s="49">
        <v>5</v>
      </c>
      <c r="P52" s="45">
        <f t="shared" si="2"/>
        <v>250</v>
      </c>
      <c r="Q52" s="49">
        <v>230</v>
      </c>
      <c r="R52" s="49"/>
      <c r="S52" s="49"/>
    </row>
    <row r="53" spans="1:19" x14ac:dyDescent="0.35">
      <c r="A53" s="330"/>
      <c r="B53" s="425"/>
      <c r="C53" s="425"/>
      <c r="D53" s="342"/>
      <c r="E53" s="330"/>
      <c r="F53" s="49" t="s">
        <v>200</v>
      </c>
      <c r="G53" s="49" t="s">
        <v>205</v>
      </c>
      <c r="H53" s="49" t="s">
        <v>251</v>
      </c>
      <c r="I53" s="49" t="s">
        <v>258</v>
      </c>
      <c r="J53" s="49">
        <v>17</v>
      </c>
      <c r="K53" s="49">
        <v>34</v>
      </c>
      <c r="L53" s="45">
        <f t="shared" si="0"/>
        <v>18</v>
      </c>
      <c r="M53" s="45">
        <v>35</v>
      </c>
      <c r="N53" s="45">
        <f t="shared" si="1"/>
        <v>630</v>
      </c>
      <c r="O53" s="49">
        <v>0</v>
      </c>
      <c r="P53" s="45">
        <f t="shared" si="2"/>
        <v>630</v>
      </c>
      <c r="Q53" s="49"/>
      <c r="R53" s="49">
        <v>290</v>
      </c>
      <c r="S53" s="49">
        <v>315</v>
      </c>
    </row>
    <row r="54" spans="1:19" x14ac:dyDescent="0.35">
      <c r="A54" s="329">
        <v>12</v>
      </c>
      <c r="B54" s="424">
        <v>181950</v>
      </c>
      <c r="C54" s="424">
        <v>182840</v>
      </c>
      <c r="D54" s="341" t="s">
        <v>216</v>
      </c>
      <c r="E54" s="329" t="s">
        <v>24</v>
      </c>
      <c r="F54" s="329" t="s">
        <v>198</v>
      </c>
      <c r="G54" s="49" t="s">
        <v>205</v>
      </c>
      <c r="H54" s="49" t="s">
        <v>251</v>
      </c>
      <c r="I54" s="49" t="s">
        <v>258</v>
      </c>
      <c r="J54" s="49">
        <v>1</v>
      </c>
      <c r="K54" s="49">
        <v>16</v>
      </c>
      <c r="L54" s="45">
        <f t="shared" si="0"/>
        <v>16</v>
      </c>
      <c r="M54" s="45">
        <v>35</v>
      </c>
      <c r="N54" s="45">
        <f t="shared" si="1"/>
        <v>560</v>
      </c>
      <c r="O54" s="49">
        <v>35</v>
      </c>
      <c r="P54" s="45">
        <f t="shared" si="2"/>
        <v>595</v>
      </c>
      <c r="Q54" s="49"/>
      <c r="R54" s="49">
        <v>560</v>
      </c>
      <c r="S54" s="49"/>
    </row>
    <row r="55" spans="1:19" x14ac:dyDescent="0.35">
      <c r="A55" s="306"/>
      <c r="B55" s="304"/>
      <c r="C55" s="304"/>
      <c r="D55" s="422"/>
      <c r="E55" s="306"/>
      <c r="F55" s="330"/>
      <c r="G55" s="49" t="s">
        <v>250</v>
      </c>
      <c r="H55" s="49" t="s">
        <v>203</v>
      </c>
      <c r="I55" s="49" t="s">
        <v>248</v>
      </c>
      <c r="J55" s="49">
        <v>1</v>
      </c>
      <c r="K55" s="49">
        <v>5</v>
      </c>
      <c r="L55" s="45">
        <f t="shared" si="0"/>
        <v>5</v>
      </c>
      <c r="M55" s="45">
        <v>35</v>
      </c>
      <c r="N55" s="45">
        <f t="shared" si="1"/>
        <v>175</v>
      </c>
      <c r="O55" s="49">
        <v>0</v>
      </c>
      <c r="P55" s="45">
        <f t="shared" si="2"/>
        <v>175</v>
      </c>
      <c r="Q55" s="49">
        <v>160</v>
      </c>
      <c r="R55" s="49"/>
      <c r="S55" s="49"/>
    </row>
    <row r="56" spans="1:19" x14ac:dyDescent="0.35">
      <c r="A56" s="306"/>
      <c r="B56" s="304"/>
      <c r="C56" s="304"/>
      <c r="D56" s="422"/>
      <c r="E56" s="306"/>
      <c r="F56" s="49" t="s">
        <v>199</v>
      </c>
      <c r="G56" s="49" t="s">
        <v>205</v>
      </c>
      <c r="H56" s="49" t="s">
        <v>203</v>
      </c>
      <c r="I56" s="49" t="s">
        <v>252</v>
      </c>
      <c r="J56" s="49">
        <v>1</v>
      </c>
      <c r="K56" s="49">
        <v>7</v>
      </c>
      <c r="L56" s="45">
        <f t="shared" si="0"/>
        <v>7</v>
      </c>
      <c r="M56" s="45">
        <v>35</v>
      </c>
      <c r="N56" s="45">
        <f t="shared" si="1"/>
        <v>245</v>
      </c>
      <c r="O56" s="49">
        <v>5</v>
      </c>
      <c r="P56" s="45">
        <f t="shared" si="2"/>
        <v>250</v>
      </c>
      <c r="Q56" s="49">
        <v>220</v>
      </c>
      <c r="R56" s="49"/>
      <c r="S56" s="49"/>
    </row>
    <row r="57" spans="1:19" x14ac:dyDescent="0.35">
      <c r="A57" s="330"/>
      <c r="B57" s="425"/>
      <c r="C57" s="425"/>
      <c r="D57" s="342"/>
      <c r="E57" s="330"/>
      <c r="F57" s="49" t="s">
        <v>200</v>
      </c>
      <c r="G57" s="49" t="s">
        <v>205</v>
      </c>
      <c r="H57" s="49" t="s">
        <v>251</v>
      </c>
      <c r="I57" s="49" t="s">
        <v>258</v>
      </c>
      <c r="J57" s="49">
        <v>17</v>
      </c>
      <c r="K57" s="49">
        <v>34</v>
      </c>
      <c r="L57" s="45">
        <f t="shared" si="0"/>
        <v>18</v>
      </c>
      <c r="M57" s="45">
        <v>35</v>
      </c>
      <c r="N57" s="45">
        <f t="shared" si="1"/>
        <v>630</v>
      </c>
      <c r="O57" s="49">
        <v>0</v>
      </c>
      <c r="P57" s="45">
        <f t="shared" si="2"/>
        <v>630</v>
      </c>
      <c r="Q57" s="49"/>
      <c r="R57" s="49">
        <v>290</v>
      </c>
      <c r="S57" s="49">
        <v>315</v>
      </c>
    </row>
    <row r="58" spans="1:19" x14ac:dyDescent="0.35">
      <c r="A58" s="329">
        <v>13</v>
      </c>
      <c r="B58" s="424">
        <v>182840</v>
      </c>
      <c r="C58" s="424">
        <v>184100</v>
      </c>
      <c r="D58" s="341" t="s">
        <v>217</v>
      </c>
      <c r="E58" s="329" t="s">
        <v>23</v>
      </c>
      <c r="F58" s="329" t="s">
        <v>198</v>
      </c>
      <c r="G58" s="49" t="s">
        <v>205</v>
      </c>
      <c r="H58" s="49" t="s">
        <v>251</v>
      </c>
      <c r="I58" s="49" t="s">
        <v>247</v>
      </c>
      <c r="J58" s="49">
        <v>35</v>
      </c>
      <c r="K58" s="49">
        <v>46</v>
      </c>
      <c r="L58" s="45">
        <f t="shared" si="0"/>
        <v>12</v>
      </c>
      <c r="M58" s="45">
        <v>35</v>
      </c>
      <c r="N58" s="45">
        <f t="shared" si="1"/>
        <v>420</v>
      </c>
      <c r="O58" s="49">
        <v>30</v>
      </c>
      <c r="P58" s="45">
        <f t="shared" si="2"/>
        <v>450</v>
      </c>
      <c r="Q58" s="49"/>
      <c r="R58" s="49"/>
      <c r="S58" s="49">
        <v>450</v>
      </c>
    </row>
    <row r="59" spans="1:19" x14ac:dyDescent="0.35">
      <c r="A59" s="306"/>
      <c r="B59" s="304"/>
      <c r="C59" s="304"/>
      <c r="D59" s="422"/>
      <c r="E59" s="306"/>
      <c r="F59" s="330"/>
      <c r="G59" s="49" t="s">
        <v>230</v>
      </c>
      <c r="H59" s="49" t="s">
        <v>203</v>
      </c>
      <c r="I59" s="49" t="s">
        <v>252</v>
      </c>
      <c r="J59" s="49">
        <v>1</v>
      </c>
      <c r="K59" s="49">
        <v>6</v>
      </c>
      <c r="L59" s="45">
        <f t="shared" si="0"/>
        <v>6</v>
      </c>
      <c r="M59" s="45">
        <v>35</v>
      </c>
      <c r="N59" s="45">
        <f t="shared" si="1"/>
        <v>210</v>
      </c>
      <c r="O59" s="49">
        <v>5</v>
      </c>
      <c r="P59" s="45">
        <f t="shared" si="2"/>
        <v>215</v>
      </c>
      <c r="Q59" s="49">
        <v>195</v>
      </c>
      <c r="R59" s="49"/>
      <c r="S59" s="49"/>
    </row>
    <row r="60" spans="1:19" x14ac:dyDescent="0.35">
      <c r="A60" s="306"/>
      <c r="B60" s="304"/>
      <c r="C60" s="304"/>
      <c r="D60" s="422"/>
      <c r="E60" s="306"/>
      <c r="F60" s="49" t="s">
        <v>199</v>
      </c>
      <c r="G60" s="49" t="s">
        <v>205</v>
      </c>
      <c r="H60" s="49" t="s">
        <v>251</v>
      </c>
      <c r="I60" s="49" t="s">
        <v>247</v>
      </c>
      <c r="J60" s="49">
        <v>47</v>
      </c>
      <c r="K60" s="49">
        <v>59</v>
      </c>
      <c r="L60" s="45">
        <f t="shared" si="0"/>
        <v>13</v>
      </c>
      <c r="M60" s="45">
        <v>35</v>
      </c>
      <c r="N60" s="45">
        <f t="shared" si="1"/>
        <v>455</v>
      </c>
      <c r="O60" s="49">
        <v>30</v>
      </c>
      <c r="P60" s="45">
        <f t="shared" si="2"/>
        <v>485</v>
      </c>
      <c r="Q60" s="49"/>
      <c r="R60" s="49"/>
      <c r="S60" s="49">
        <v>485</v>
      </c>
    </row>
    <row r="61" spans="1:19" x14ac:dyDescent="0.35">
      <c r="A61" s="330"/>
      <c r="B61" s="425"/>
      <c r="C61" s="425"/>
      <c r="D61" s="342"/>
      <c r="E61" s="330"/>
      <c r="F61" s="49" t="s">
        <v>200</v>
      </c>
      <c r="G61" s="49" t="s">
        <v>250</v>
      </c>
      <c r="H61" s="49" t="s">
        <v>203</v>
      </c>
      <c r="I61" s="49" t="s">
        <v>252</v>
      </c>
      <c r="J61" s="49">
        <v>1</v>
      </c>
      <c r="K61" s="49">
        <v>3</v>
      </c>
      <c r="L61" s="45">
        <f t="shared" si="0"/>
        <v>3</v>
      </c>
      <c r="M61" s="45">
        <v>35</v>
      </c>
      <c r="N61" s="45">
        <f t="shared" si="1"/>
        <v>105</v>
      </c>
      <c r="O61" s="49">
        <v>30</v>
      </c>
      <c r="P61" s="45">
        <f t="shared" si="2"/>
        <v>135</v>
      </c>
      <c r="Q61" s="49">
        <v>125</v>
      </c>
      <c r="R61" s="49"/>
      <c r="S61" s="49"/>
    </row>
    <row r="62" spans="1:19" x14ac:dyDescent="0.35">
      <c r="A62" s="329">
        <v>14</v>
      </c>
      <c r="B62" s="424">
        <v>182840</v>
      </c>
      <c r="C62" s="424">
        <v>184100</v>
      </c>
      <c r="D62" s="341" t="s">
        <v>217</v>
      </c>
      <c r="E62" s="329" t="s">
        <v>24</v>
      </c>
      <c r="F62" s="49" t="s">
        <v>198</v>
      </c>
      <c r="G62" s="49" t="s">
        <v>205</v>
      </c>
      <c r="H62" s="49" t="s">
        <v>251</v>
      </c>
      <c r="I62" s="49" t="s">
        <v>248</v>
      </c>
      <c r="J62" s="49">
        <v>35</v>
      </c>
      <c r="K62" s="49">
        <v>46</v>
      </c>
      <c r="L62" s="45">
        <f t="shared" si="0"/>
        <v>12</v>
      </c>
      <c r="M62" s="45">
        <v>35</v>
      </c>
      <c r="N62" s="45">
        <f t="shared" si="1"/>
        <v>420</v>
      </c>
      <c r="O62" s="49">
        <v>30</v>
      </c>
      <c r="P62" s="45">
        <f t="shared" si="2"/>
        <v>450</v>
      </c>
      <c r="Q62" s="49"/>
      <c r="R62" s="49"/>
      <c r="S62" s="49">
        <v>450</v>
      </c>
    </row>
    <row r="63" spans="1:19" x14ac:dyDescent="0.35">
      <c r="A63" s="306"/>
      <c r="B63" s="304"/>
      <c r="C63" s="304"/>
      <c r="D63" s="422"/>
      <c r="E63" s="306"/>
      <c r="F63" s="329" t="s">
        <v>199</v>
      </c>
      <c r="G63" s="49" t="s">
        <v>205</v>
      </c>
      <c r="H63" s="49" t="s">
        <v>251</v>
      </c>
      <c r="I63" s="49" t="s">
        <v>247</v>
      </c>
      <c r="J63" s="49">
        <v>47</v>
      </c>
      <c r="K63" s="49">
        <v>59</v>
      </c>
      <c r="L63" s="45">
        <f t="shared" si="0"/>
        <v>13</v>
      </c>
      <c r="M63" s="45">
        <v>35</v>
      </c>
      <c r="N63" s="45">
        <f t="shared" si="1"/>
        <v>455</v>
      </c>
      <c r="O63" s="49">
        <v>30</v>
      </c>
      <c r="P63" s="45">
        <f t="shared" si="2"/>
        <v>485</v>
      </c>
      <c r="Q63" s="49"/>
      <c r="R63" s="49"/>
      <c r="S63" s="49">
        <v>485</v>
      </c>
    </row>
    <row r="64" spans="1:19" x14ac:dyDescent="0.35">
      <c r="A64" s="330"/>
      <c r="B64" s="425"/>
      <c r="C64" s="425"/>
      <c r="D64" s="342"/>
      <c r="E64" s="330"/>
      <c r="F64" s="330"/>
      <c r="G64" s="49" t="s">
        <v>250</v>
      </c>
      <c r="H64" s="49" t="s">
        <v>203</v>
      </c>
      <c r="I64" s="49" t="s">
        <v>252</v>
      </c>
      <c r="J64" s="49">
        <v>1</v>
      </c>
      <c r="K64" s="49">
        <v>3</v>
      </c>
      <c r="L64" s="45">
        <f t="shared" si="0"/>
        <v>3</v>
      </c>
      <c r="M64" s="45">
        <v>35</v>
      </c>
      <c r="N64" s="45">
        <f t="shared" si="1"/>
        <v>105</v>
      </c>
      <c r="O64" s="49">
        <v>40</v>
      </c>
      <c r="P64" s="45">
        <f t="shared" si="2"/>
        <v>145</v>
      </c>
      <c r="Q64" s="49">
        <v>125</v>
      </c>
      <c r="R64" s="49"/>
      <c r="S64" s="49"/>
    </row>
    <row r="65" spans="1:19" x14ac:dyDescent="0.35">
      <c r="A65" s="329">
        <v>15</v>
      </c>
      <c r="B65" s="424">
        <v>191971</v>
      </c>
      <c r="C65" s="424">
        <v>192890</v>
      </c>
      <c r="D65" s="341" t="s">
        <v>218</v>
      </c>
      <c r="E65" s="329" t="s">
        <v>23</v>
      </c>
      <c r="F65" s="329" t="s">
        <v>198</v>
      </c>
      <c r="G65" s="49" t="s">
        <v>205</v>
      </c>
      <c r="H65" s="49" t="s">
        <v>251</v>
      </c>
      <c r="I65" s="49" t="s">
        <v>249</v>
      </c>
      <c r="J65" s="49">
        <v>4</v>
      </c>
      <c r="K65" s="49">
        <v>19</v>
      </c>
      <c r="L65" s="45">
        <f t="shared" si="0"/>
        <v>16</v>
      </c>
      <c r="M65" s="45">
        <v>35</v>
      </c>
      <c r="N65" s="45">
        <f t="shared" si="1"/>
        <v>560</v>
      </c>
      <c r="O65" s="49">
        <v>30</v>
      </c>
      <c r="P65" s="45">
        <f t="shared" si="2"/>
        <v>590</v>
      </c>
      <c r="Q65" s="49"/>
      <c r="R65" s="49">
        <v>220</v>
      </c>
      <c r="S65" s="49">
        <v>350</v>
      </c>
    </row>
    <row r="66" spans="1:19" x14ac:dyDescent="0.35">
      <c r="A66" s="306"/>
      <c r="B66" s="304"/>
      <c r="C66" s="304"/>
      <c r="D66" s="422"/>
      <c r="E66" s="306"/>
      <c r="F66" s="306"/>
      <c r="G66" s="49" t="s">
        <v>205</v>
      </c>
      <c r="H66" s="49" t="s">
        <v>203</v>
      </c>
      <c r="I66" s="49" t="s">
        <v>247</v>
      </c>
      <c r="J66" s="49">
        <v>1</v>
      </c>
      <c r="K66" s="49">
        <v>3</v>
      </c>
      <c r="L66" s="45">
        <f t="shared" si="0"/>
        <v>3</v>
      </c>
      <c r="M66" s="45">
        <v>35</v>
      </c>
      <c r="N66" s="45">
        <f t="shared" si="1"/>
        <v>105</v>
      </c>
      <c r="O66" s="49">
        <v>0</v>
      </c>
      <c r="P66" s="45">
        <f t="shared" si="2"/>
        <v>105</v>
      </c>
      <c r="Q66" s="49">
        <v>90</v>
      </c>
      <c r="R66" s="49"/>
      <c r="S66" s="49"/>
    </row>
    <row r="67" spans="1:19" x14ac:dyDescent="0.35">
      <c r="A67" s="306"/>
      <c r="B67" s="304"/>
      <c r="C67" s="304"/>
      <c r="D67" s="422"/>
      <c r="E67" s="306"/>
      <c r="F67" s="330"/>
      <c r="G67" s="49" t="s">
        <v>22</v>
      </c>
      <c r="H67" s="49" t="s">
        <v>206</v>
      </c>
      <c r="I67" s="49" t="s">
        <v>248</v>
      </c>
      <c r="J67" s="49">
        <v>1</v>
      </c>
      <c r="K67" s="49">
        <v>4</v>
      </c>
      <c r="L67" s="45">
        <f t="shared" si="0"/>
        <v>4</v>
      </c>
      <c r="M67" s="45">
        <v>35</v>
      </c>
      <c r="N67" s="45">
        <f t="shared" si="1"/>
        <v>140</v>
      </c>
      <c r="O67" s="49">
        <v>0</v>
      </c>
      <c r="P67" s="45">
        <f t="shared" si="2"/>
        <v>140</v>
      </c>
      <c r="Q67" s="49">
        <v>125</v>
      </c>
      <c r="R67" s="49"/>
      <c r="S67" s="49"/>
    </row>
    <row r="68" spans="1:19" x14ac:dyDescent="0.35">
      <c r="A68" s="306"/>
      <c r="B68" s="304"/>
      <c r="C68" s="304"/>
      <c r="D68" s="422"/>
      <c r="E68" s="306"/>
      <c r="F68" s="49" t="s">
        <v>199</v>
      </c>
      <c r="G68" s="49" t="s">
        <v>205</v>
      </c>
      <c r="H68" s="49" t="s">
        <v>251</v>
      </c>
      <c r="I68" s="49" t="s">
        <v>252</v>
      </c>
      <c r="J68" s="49">
        <v>20</v>
      </c>
      <c r="K68" s="49">
        <v>28</v>
      </c>
      <c r="L68" s="45">
        <f t="shared" si="0"/>
        <v>9</v>
      </c>
      <c r="M68" s="45">
        <v>35</v>
      </c>
      <c r="N68" s="45">
        <f t="shared" si="1"/>
        <v>315</v>
      </c>
      <c r="O68" s="49">
        <v>30</v>
      </c>
      <c r="P68" s="45">
        <f t="shared" si="2"/>
        <v>345</v>
      </c>
      <c r="Q68" s="49"/>
      <c r="R68" s="49">
        <v>320</v>
      </c>
      <c r="S68" s="49"/>
    </row>
    <row r="69" spans="1:19" x14ac:dyDescent="0.35">
      <c r="A69" s="306"/>
      <c r="B69" s="304"/>
      <c r="C69" s="304"/>
      <c r="D69" s="422"/>
      <c r="E69" s="306"/>
      <c r="F69" s="49" t="s">
        <v>200</v>
      </c>
      <c r="G69" s="49" t="s">
        <v>205</v>
      </c>
      <c r="H69" s="49" t="s">
        <v>203</v>
      </c>
      <c r="I69" s="49" t="s">
        <v>248</v>
      </c>
      <c r="J69" s="49">
        <v>1</v>
      </c>
      <c r="K69" s="49">
        <v>15</v>
      </c>
      <c r="L69" s="45">
        <f t="shared" si="0"/>
        <v>15</v>
      </c>
      <c r="M69" s="45">
        <v>35</v>
      </c>
      <c r="N69" s="45">
        <f t="shared" si="1"/>
        <v>525</v>
      </c>
      <c r="O69" s="49">
        <v>80</v>
      </c>
      <c r="P69" s="45">
        <f t="shared" si="2"/>
        <v>605</v>
      </c>
      <c r="Q69" s="49">
        <v>575</v>
      </c>
      <c r="R69" s="49"/>
      <c r="S69" s="49"/>
    </row>
    <row r="70" spans="1:19" x14ac:dyDescent="0.35">
      <c r="A70" s="330"/>
      <c r="B70" s="425"/>
      <c r="C70" s="425"/>
      <c r="D70" s="342"/>
      <c r="E70" s="330"/>
      <c r="F70" s="49" t="s">
        <v>201</v>
      </c>
      <c r="G70" s="49" t="s">
        <v>205</v>
      </c>
      <c r="H70" s="49" t="s">
        <v>203</v>
      </c>
      <c r="I70" s="49" t="s">
        <v>252</v>
      </c>
      <c r="J70" s="49">
        <v>16</v>
      </c>
      <c r="K70" s="49">
        <v>27</v>
      </c>
      <c r="L70" s="45">
        <f t="shared" ref="L70:L133" si="6">SUM(K70-J70)+1</f>
        <v>12</v>
      </c>
      <c r="M70" s="45">
        <v>35</v>
      </c>
      <c r="N70" s="45">
        <f t="shared" ref="N70:N133" si="7">M70*L70</f>
        <v>420</v>
      </c>
      <c r="O70" s="49">
        <v>80</v>
      </c>
      <c r="P70" s="45">
        <f t="shared" ref="P70:P133" si="8">SUM(N70:O70)</f>
        <v>500</v>
      </c>
      <c r="Q70" s="49">
        <v>470</v>
      </c>
      <c r="R70" s="49"/>
      <c r="S70" s="49"/>
    </row>
    <row r="71" spans="1:19" x14ac:dyDescent="0.35">
      <c r="A71" s="329">
        <v>16</v>
      </c>
      <c r="B71" s="424">
        <v>192890</v>
      </c>
      <c r="C71" s="424">
        <v>193580</v>
      </c>
      <c r="D71" s="341" t="s">
        <v>219</v>
      </c>
      <c r="E71" s="329" t="s">
        <v>23</v>
      </c>
      <c r="F71" s="49" t="s">
        <v>198</v>
      </c>
      <c r="G71" s="49" t="s">
        <v>205</v>
      </c>
      <c r="H71" s="49" t="s">
        <v>251</v>
      </c>
      <c r="I71" s="49" t="s">
        <v>248</v>
      </c>
      <c r="J71" s="49">
        <v>29</v>
      </c>
      <c r="K71" s="49">
        <v>40</v>
      </c>
      <c r="L71" s="45">
        <f t="shared" si="6"/>
        <v>12</v>
      </c>
      <c r="M71" s="45">
        <v>35</v>
      </c>
      <c r="N71" s="45">
        <f t="shared" si="7"/>
        <v>420</v>
      </c>
      <c r="O71" s="49">
        <v>0</v>
      </c>
      <c r="P71" s="45">
        <f t="shared" si="8"/>
        <v>420</v>
      </c>
      <c r="Q71" s="49"/>
      <c r="R71" s="49">
        <v>390</v>
      </c>
      <c r="S71" s="49"/>
    </row>
    <row r="72" spans="1:19" x14ac:dyDescent="0.35">
      <c r="A72" s="306"/>
      <c r="B72" s="304"/>
      <c r="C72" s="304"/>
      <c r="D72" s="422"/>
      <c r="E72" s="306"/>
      <c r="F72" s="329" t="s">
        <v>199</v>
      </c>
      <c r="G72" s="49" t="s">
        <v>205</v>
      </c>
      <c r="H72" s="49" t="s">
        <v>251</v>
      </c>
      <c r="I72" s="49" t="s">
        <v>258</v>
      </c>
      <c r="J72" s="49">
        <v>41</v>
      </c>
      <c r="K72" s="49">
        <v>52</v>
      </c>
      <c r="L72" s="45">
        <f t="shared" si="6"/>
        <v>12</v>
      </c>
      <c r="M72" s="45">
        <v>35</v>
      </c>
      <c r="N72" s="45">
        <f t="shared" si="7"/>
        <v>420</v>
      </c>
      <c r="O72" s="49">
        <v>30</v>
      </c>
      <c r="P72" s="45">
        <f t="shared" si="8"/>
        <v>450</v>
      </c>
      <c r="Q72" s="49"/>
      <c r="R72" s="49">
        <v>425</v>
      </c>
      <c r="S72" s="49"/>
    </row>
    <row r="73" spans="1:19" x14ac:dyDescent="0.35">
      <c r="A73" s="306"/>
      <c r="B73" s="304"/>
      <c r="C73" s="304"/>
      <c r="D73" s="422"/>
      <c r="E73" s="306"/>
      <c r="F73" s="306"/>
      <c r="G73" s="49" t="s">
        <v>205</v>
      </c>
      <c r="H73" s="49" t="s">
        <v>251</v>
      </c>
      <c r="I73" s="49" t="s">
        <v>247</v>
      </c>
      <c r="J73" s="49">
        <v>53</v>
      </c>
      <c r="K73" s="49">
        <v>58</v>
      </c>
      <c r="L73" s="45">
        <f t="shared" si="6"/>
        <v>6</v>
      </c>
      <c r="M73" s="45">
        <v>35</v>
      </c>
      <c r="N73" s="45">
        <f t="shared" si="7"/>
        <v>210</v>
      </c>
      <c r="O73" s="49">
        <v>0</v>
      </c>
      <c r="P73" s="45">
        <f t="shared" si="8"/>
        <v>210</v>
      </c>
      <c r="Q73" s="49"/>
      <c r="R73" s="49">
        <v>190</v>
      </c>
      <c r="S73" s="49"/>
    </row>
    <row r="74" spans="1:19" x14ac:dyDescent="0.35">
      <c r="A74" s="330"/>
      <c r="B74" s="425"/>
      <c r="C74" s="425"/>
      <c r="D74" s="342"/>
      <c r="E74" s="330"/>
      <c r="F74" s="330"/>
      <c r="G74" s="49" t="s">
        <v>22</v>
      </c>
      <c r="H74" s="49" t="s">
        <v>206</v>
      </c>
      <c r="I74" s="49" t="s">
        <v>248</v>
      </c>
      <c r="J74" s="49">
        <v>5</v>
      </c>
      <c r="K74" s="49">
        <v>8</v>
      </c>
      <c r="L74" s="45">
        <f t="shared" si="6"/>
        <v>4</v>
      </c>
      <c r="M74" s="45">
        <v>35</v>
      </c>
      <c r="N74" s="45">
        <f t="shared" si="7"/>
        <v>140</v>
      </c>
      <c r="O74" s="49">
        <v>0</v>
      </c>
      <c r="P74" s="45">
        <f t="shared" si="8"/>
        <v>140</v>
      </c>
      <c r="Q74" s="49">
        <v>125</v>
      </c>
      <c r="R74" s="49"/>
      <c r="S74" s="49"/>
    </row>
    <row r="75" spans="1:19" x14ac:dyDescent="0.35">
      <c r="A75" s="329">
        <v>17</v>
      </c>
      <c r="B75" s="424">
        <v>192890</v>
      </c>
      <c r="C75" s="424">
        <v>193580</v>
      </c>
      <c r="D75" s="341" t="s">
        <v>220</v>
      </c>
      <c r="E75" s="329" t="s">
        <v>24</v>
      </c>
      <c r="F75" s="49" t="s">
        <v>198</v>
      </c>
      <c r="G75" s="49" t="s">
        <v>205</v>
      </c>
      <c r="H75" s="49" t="s">
        <v>203</v>
      </c>
      <c r="I75" s="49" t="s">
        <v>252</v>
      </c>
      <c r="J75" s="49">
        <v>28</v>
      </c>
      <c r="K75" s="49">
        <v>39</v>
      </c>
      <c r="L75" s="45">
        <f t="shared" si="6"/>
        <v>12</v>
      </c>
      <c r="M75" s="45">
        <v>35</v>
      </c>
      <c r="N75" s="45">
        <f t="shared" si="7"/>
        <v>420</v>
      </c>
      <c r="O75" s="49">
        <v>30</v>
      </c>
      <c r="P75" s="45">
        <f t="shared" si="8"/>
        <v>450</v>
      </c>
      <c r="Q75" s="49">
        <v>425</v>
      </c>
      <c r="R75" s="49"/>
      <c r="S75" s="49"/>
    </row>
    <row r="76" spans="1:19" x14ac:dyDescent="0.35">
      <c r="A76" s="330"/>
      <c r="B76" s="425"/>
      <c r="C76" s="425"/>
      <c r="D76" s="342"/>
      <c r="E76" s="330"/>
      <c r="F76" s="49" t="s">
        <v>199</v>
      </c>
      <c r="G76" s="49" t="s">
        <v>205</v>
      </c>
      <c r="H76" s="49" t="s">
        <v>203</v>
      </c>
      <c r="I76" s="49" t="s">
        <v>248</v>
      </c>
      <c r="J76" s="49">
        <v>40</v>
      </c>
      <c r="K76" s="49">
        <v>54</v>
      </c>
      <c r="L76" s="45">
        <f t="shared" si="6"/>
        <v>15</v>
      </c>
      <c r="M76" s="45">
        <v>35</v>
      </c>
      <c r="N76" s="45">
        <f t="shared" si="7"/>
        <v>525</v>
      </c>
      <c r="O76" s="49">
        <v>30</v>
      </c>
      <c r="P76" s="45">
        <f t="shared" si="8"/>
        <v>555</v>
      </c>
      <c r="Q76" s="49">
        <v>530</v>
      </c>
      <c r="R76" s="49"/>
      <c r="S76" s="49"/>
    </row>
    <row r="77" spans="1:19" x14ac:dyDescent="0.35">
      <c r="A77" s="329">
        <v>18</v>
      </c>
      <c r="B77" s="424">
        <v>194150</v>
      </c>
      <c r="C77" s="424">
        <v>194950</v>
      </c>
      <c r="D77" s="341" t="s">
        <v>221</v>
      </c>
      <c r="E77" s="329" t="s">
        <v>23</v>
      </c>
      <c r="F77" s="329" t="s">
        <v>198</v>
      </c>
      <c r="G77" s="49" t="s">
        <v>205</v>
      </c>
      <c r="H77" s="49" t="s">
        <v>251</v>
      </c>
      <c r="I77" s="49" t="s">
        <v>258</v>
      </c>
      <c r="J77" s="49">
        <v>6</v>
      </c>
      <c r="K77" s="49">
        <v>17</v>
      </c>
      <c r="L77" s="45">
        <f t="shared" si="6"/>
        <v>12</v>
      </c>
      <c r="M77" s="45">
        <v>35</v>
      </c>
      <c r="N77" s="45">
        <f t="shared" si="7"/>
        <v>420</v>
      </c>
      <c r="O77" s="49">
        <v>30</v>
      </c>
      <c r="P77" s="45">
        <f t="shared" si="8"/>
        <v>450</v>
      </c>
      <c r="Q77" s="49"/>
      <c r="R77" s="49">
        <v>250</v>
      </c>
      <c r="S77" s="49">
        <v>175</v>
      </c>
    </row>
    <row r="78" spans="1:19" x14ac:dyDescent="0.35">
      <c r="A78" s="306"/>
      <c r="B78" s="304"/>
      <c r="C78" s="304"/>
      <c r="D78" s="422"/>
      <c r="E78" s="306"/>
      <c r="F78" s="306"/>
      <c r="G78" s="49" t="s">
        <v>205</v>
      </c>
      <c r="H78" s="49" t="s">
        <v>251</v>
      </c>
      <c r="I78" s="49" t="s">
        <v>247</v>
      </c>
      <c r="J78" s="49">
        <v>1</v>
      </c>
      <c r="K78" s="49">
        <v>5</v>
      </c>
      <c r="L78" s="45">
        <f t="shared" si="6"/>
        <v>5</v>
      </c>
      <c r="M78" s="45">
        <v>35</v>
      </c>
      <c r="N78" s="45">
        <f t="shared" si="7"/>
        <v>175</v>
      </c>
      <c r="O78" s="49">
        <v>0</v>
      </c>
      <c r="P78" s="45">
        <f t="shared" si="8"/>
        <v>175</v>
      </c>
      <c r="Q78" s="49"/>
      <c r="R78" s="49"/>
      <c r="S78" s="49">
        <v>175</v>
      </c>
    </row>
    <row r="79" spans="1:19" x14ac:dyDescent="0.35">
      <c r="A79" s="306"/>
      <c r="B79" s="304"/>
      <c r="C79" s="304"/>
      <c r="D79" s="422"/>
      <c r="E79" s="306"/>
      <c r="F79" s="330"/>
      <c r="G79" s="49" t="s">
        <v>22</v>
      </c>
      <c r="H79" s="49" t="s">
        <v>206</v>
      </c>
      <c r="I79" s="49" t="s">
        <v>247</v>
      </c>
      <c r="J79" s="49">
        <v>1</v>
      </c>
      <c r="K79" s="49">
        <v>4</v>
      </c>
      <c r="L79" s="45">
        <f t="shared" si="6"/>
        <v>4</v>
      </c>
      <c r="M79" s="45">
        <v>35</v>
      </c>
      <c r="N79" s="45">
        <f t="shared" si="7"/>
        <v>140</v>
      </c>
      <c r="O79" s="49">
        <v>25</v>
      </c>
      <c r="P79" s="45">
        <f t="shared" si="8"/>
        <v>165</v>
      </c>
      <c r="Q79" s="49">
        <v>145</v>
      </c>
      <c r="R79" s="49"/>
      <c r="S79" s="49"/>
    </row>
    <row r="80" spans="1:19" x14ac:dyDescent="0.35">
      <c r="A80" s="330"/>
      <c r="B80" s="425"/>
      <c r="C80" s="425"/>
      <c r="D80" s="342"/>
      <c r="E80" s="330"/>
      <c r="F80" s="49" t="s">
        <v>199</v>
      </c>
      <c r="G80" s="49" t="s">
        <v>205</v>
      </c>
      <c r="H80" s="49" t="s">
        <v>251</v>
      </c>
      <c r="I80" s="49" t="s">
        <v>248</v>
      </c>
      <c r="J80" s="49">
        <v>18</v>
      </c>
      <c r="K80" s="49">
        <v>29</v>
      </c>
      <c r="L80" s="45">
        <f t="shared" si="6"/>
        <v>12</v>
      </c>
      <c r="M80" s="45">
        <v>35</v>
      </c>
      <c r="N80" s="45">
        <f t="shared" si="7"/>
        <v>420</v>
      </c>
      <c r="O80" s="49">
        <v>30</v>
      </c>
      <c r="P80" s="45">
        <f t="shared" si="8"/>
        <v>450</v>
      </c>
      <c r="Q80" s="49"/>
      <c r="R80" s="49">
        <v>425</v>
      </c>
      <c r="S80" s="49"/>
    </row>
    <row r="81" spans="1:19" x14ac:dyDescent="0.35">
      <c r="A81" s="329">
        <v>19</v>
      </c>
      <c r="B81" s="424">
        <v>194950</v>
      </c>
      <c r="C81" s="424">
        <v>195790</v>
      </c>
      <c r="D81" s="341" t="s">
        <v>222</v>
      </c>
      <c r="E81" s="329" t="s">
        <v>23</v>
      </c>
      <c r="F81" s="329" t="s">
        <v>198</v>
      </c>
      <c r="G81" s="32" t="s">
        <v>205</v>
      </c>
      <c r="H81" s="49" t="s">
        <v>251</v>
      </c>
      <c r="I81" s="49" t="s">
        <v>258</v>
      </c>
      <c r="J81" s="49">
        <v>30</v>
      </c>
      <c r="K81" s="49">
        <v>39</v>
      </c>
      <c r="L81" s="45">
        <f t="shared" si="6"/>
        <v>10</v>
      </c>
      <c r="M81" s="45">
        <v>35</v>
      </c>
      <c r="N81" s="45">
        <f t="shared" si="7"/>
        <v>350</v>
      </c>
      <c r="O81" s="49">
        <v>30</v>
      </c>
      <c r="P81" s="45">
        <f t="shared" si="8"/>
        <v>380</v>
      </c>
      <c r="Q81" s="49"/>
      <c r="R81" s="49">
        <v>190</v>
      </c>
      <c r="S81" s="49">
        <v>175</v>
      </c>
    </row>
    <row r="82" spans="1:19" x14ac:dyDescent="0.35">
      <c r="A82" s="306"/>
      <c r="B82" s="304"/>
      <c r="C82" s="304"/>
      <c r="D82" s="422"/>
      <c r="E82" s="306"/>
      <c r="F82" s="306"/>
      <c r="G82" s="49" t="s">
        <v>205</v>
      </c>
      <c r="H82" s="49" t="s">
        <v>251</v>
      </c>
      <c r="I82" s="49" t="s">
        <v>247</v>
      </c>
      <c r="J82" s="49">
        <v>40</v>
      </c>
      <c r="K82" s="49">
        <v>45</v>
      </c>
      <c r="L82" s="45">
        <f t="shared" si="6"/>
        <v>6</v>
      </c>
      <c r="M82" s="45">
        <v>35</v>
      </c>
      <c r="N82" s="45">
        <f t="shared" si="7"/>
        <v>210</v>
      </c>
      <c r="O82" s="49">
        <v>0</v>
      </c>
      <c r="P82" s="45">
        <f t="shared" si="8"/>
        <v>210</v>
      </c>
      <c r="Q82" s="49"/>
      <c r="R82" s="49"/>
      <c r="S82" s="49">
        <v>210</v>
      </c>
    </row>
    <row r="83" spans="1:19" x14ac:dyDescent="0.35">
      <c r="A83" s="330"/>
      <c r="B83" s="425"/>
      <c r="C83" s="425"/>
      <c r="D83" s="342"/>
      <c r="E83" s="330"/>
      <c r="F83" s="330"/>
      <c r="G83" s="49" t="s">
        <v>22</v>
      </c>
      <c r="H83" s="49" t="s">
        <v>206</v>
      </c>
      <c r="I83" s="49" t="s">
        <v>248</v>
      </c>
      <c r="J83" s="49">
        <v>6</v>
      </c>
      <c r="K83" s="49">
        <v>9</v>
      </c>
      <c r="L83" s="45">
        <f t="shared" si="6"/>
        <v>4</v>
      </c>
      <c r="M83" s="45">
        <v>35</v>
      </c>
      <c r="N83" s="45">
        <f t="shared" si="7"/>
        <v>140</v>
      </c>
      <c r="O83" s="49">
        <v>15</v>
      </c>
      <c r="P83" s="45">
        <f t="shared" si="8"/>
        <v>155</v>
      </c>
      <c r="Q83" s="49">
        <v>130</v>
      </c>
      <c r="R83" s="49"/>
      <c r="S83" s="49"/>
    </row>
    <row r="84" spans="1:19" x14ac:dyDescent="0.35">
      <c r="A84" s="329">
        <v>20</v>
      </c>
      <c r="B84" s="424">
        <v>194150</v>
      </c>
      <c r="C84" s="424">
        <v>194770</v>
      </c>
      <c r="D84" s="341" t="s">
        <v>223</v>
      </c>
      <c r="E84" s="329" t="s">
        <v>24</v>
      </c>
      <c r="F84" s="329" t="s">
        <v>198</v>
      </c>
      <c r="G84" s="49" t="s">
        <v>205</v>
      </c>
      <c r="H84" s="49" t="s">
        <v>251</v>
      </c>
      <c r="I84" s="49" t="s">
        <v>249</v>
      </c>
      <c r="J84" s="49">
        <v>10</v>
      </c>
      <c r="K84" s="49">
        <v>21</v>
      </c>
      <c r="L84" s="45">
        <f t="shared" si="6"/>
        <v>12</v>
      </c>
      <c r="M84" s="45">
        <v>35</v>
      </c>
      <c r="N84" s="45">
        <f t="shared" si="7"/>
        <v>420</v>
      </c>
      <c r="O84" s="49">
        <v>30</v>
      </c>
      <c r="P84" s="45">
        <f t="shared" si="8"/>
        <v>450</v>
      </c>
      <c r="Q84" s="49"/>
      <c r="R84" s="49">
        <v>425</v>
      </c>
      <c r="S84" s="49"/>
    </row>
    <row r="85" spans="1:19" x14ac:dyDescent="0.35">
      <c r="A85" s="330"/>
      <c r="B85" s="425"/>
      <c r="C85" s="425"/>
      <c r="D85" s="342"/>
      <c r="E85" s="330"/>
      <c r="F85" s="330"/>
      <c r="G85" s="49" t="s">
        <v>205</v>
      </c>
      <c r="H85" s="49" t="s">
        <v>251</v>
      </c>
      <c r="I85" s="49" t="s">
        <v>258</v>
      </c>
      <c r="J85" s="49">
        <v>1</v>
      </c>
      <c r="K85" s="49">
        <v>9</v>
      </c>
      <c r="L85" s="45">
        <f t="shared" si="6"/>
        <v>9</v>
      </c>
      <c r="M85" s="45">
        <v>35</v>
      </c>
      <c r="N85" s="45">
        <f t="shared" si="7"/>
        <v>315</v>
      </c>
      <c r="O85" s="49">
        <v>105</v>
      </c>
      <c r="P85" s="45">
        <f t="shared" si="8"/>
        <v>420</v>
      </c>
      <c r="Q85" s="49"/>
      <c r="R85" s="49"/>
      <c r="S85" s="49">
        <v>420</v>
      </c>
    </row>
    <row r="86" spans="1:19" x14ac:dyDescent="0.35">
      <c r="A86" s="329">
        <v>21</v>
      </c>
      <c r="B86" s="424">
        <v>194770</v>
      </c>
      <c r="C86" s="424">
        <v>195790</v>
      </c>
      <c r="D86" s="341" t="s">
        <v>224</v>
      </c>
      <c r="E86" s="329" t="s">
        <v>24</v>
      </c>
      <c r="F86" s="329" t="s">
        <v>198</v>
      </c>
      <c r="G86" s="49" t="s">
        <v>205</v>
      </c>
      <c r="H86" s="49" t="s">
        <v>251</v>
      </c>
      <c r="I86" s="49" t="s">
        <v>249</v>
      </c>
      <c r="J86" s="49">
        <v>22</v>
      </c>
      <c r="K86" s="49">
        <v>33</v>
      </c>
      <c r="L86" s="45">
        <f t="shared" si="6"/>
        <v>12</v>
      </c>
      <c r="M86" s="45">
        <v>35</v>
      </c>
      <c r="N86" s="45">
        <f t="shared" si="7"/>
        <v>420</v>
      </c>
      <c r="O86" s="49">
        <v>135</v>
      </c>
      <c r="P86" s="45">
        <f t="shared" si="8"/>
        <v>555</v>
      </c>
      <c r="Q86" s="49"/>
      <c r="R86" s="49">
        <v>520</v>
      </c>
      <c r="S86" s="49"/>
    </row>
    <row r="87" spans="1:19" x14ac:dyDescent="0.35">
      <c r="A87" s="330"/>
      <c r="B87" s="425"/>
      <c r="C87" s="425"/>
      <c r="D87" s="342"/>
      <c r="E87" s="330"/>
      <c r="F87" s="330"/>
      <c r="G87" s="49" t="s">
        <v>205</v>
      </c>
      <c r="H87" s="49" t="s">
        <v>251</v>
      </c>
      <c r="I87" s="49" t="s">
        <v>249</v>
      </c>
      <c r="J87" s="49">
        <v>34</v>
      </c>
      <c r="K87" s="49">
        <v>45</v>
      </c>
      <c r="L87" s="45">
        <f t="shared" si="6"/>
        <v>12</v>
      </c>
      <c r="M87" s="45">
        <v>35</v>
      </c>
      <c r="N87" s="45">
        <f t="shared" si="7"/>
        <v>420</v>
      </c>
      <c r="O87" s="49">
        <v>0</v>
      </c>
      <c r="P87" s="45">
        <f t="shared" si="8"/>
        <v>420</v>
      </c>
      <c r="Q87" s="49"/>
      <c r="R87" s="49"/>
      <c r="S87" s="49">
        <v>420</v>
      </c>
    </row>
    <row r="88" spans="1:19" x14ac:dyDescent="0.35">
      <c r="A88" s="329">
        <v>22</v>
      </c>
      <c r="B88" s="424">
        <v>196145</v>
      </c>
      <c r="C88" s="424">
        <v>197740</v>
      </c>
      <c r="D88" s="341" t="s">
        <v>225</v>
      </c>
      <c r="E88" s="329" t="s">
        <v>23</v>
      </c>
      <c r="F88" s="329" t="s">
        <v>226</v>
      </c>
      <c r="G88" s="49" t="s">
        <v>205</v>
      </c>
      <c r="H88" s="49" t="s">
        <v>251</v>
      </c>
      <c r="I88" s="49" t="s">
        <v>249</v>
      </c>
      <c r="J88" s="49">
        <v>13</v>
      </c>
      <c r="K88" s="49">
        <v>24</v>
      </c>
      <c r="L88" s="45">
        <f t="shared" si="6"/>
        <v>12</v>
      </c>
      <c r="M88" s="45">
        <v>35</v>
      </c>
      <c r="N88" s="45">
        <f t="shared" si="7"/>
        <v>420</v>
      </c>
      <c r="O88" s="49">
        <v>50</v>
      </c>
      <c r="P88" s="45">
        <f t="shared" si="8"/>
        <v>470</v>
      </c>
      <c r="Q88" s="49"/>
      <c r="R88" s="49">
        <v>425</v>
      </c>
      <c r="S88" s="49"/>
    </row>
    <row r="89" spans="1:19" x14ac:dyDescent="0.35">
      <c r="A89" s="306"/>
      <c r="B89" s="304"/>
      <c r="C89" s="304"/>
      <c r="D89" s="422"/>
      <c r="E89" s="306"/>
      <c r="F89" s="306"/>
      <c r="G89" s="49" t="s">
        <v>205</v>
      </c>
      <c r="H89" s="49" t="s">
        <v>251</v>
      </c>
      <c r="I89" s="49" t="s">
        <v>249</v>
      </c>
      <c r="J89" s="49">
        <v>1</v>
      </c>
      <c r="K89" s="49">
        <v>12</v>
      </c>
      <c r="L89" s="45">
        <f t="shared" si="6"/>
        <v>12</v>
      </c>
      <c r="M89" s="45">
        <v>35</v>
      </c>
      <c r="N89" s="45">
        <f t="shared" si="7"/>
        <v>420</v>
      </c>
      <c r="O89" s="49">
        <v>0</v>
      </c>
      <c r="P89" s="45">
        <f t="shared" si="8"/>
        <v>420</v>
      </c>
      <c r="Q89" s="49"/>
      <c r="R89" s="49"/>
      <c r="S89" s="49">
        <v>420</v>
      </c>
    </row>
    <row r="90" spans="1:19" x14ac:dyDescent="0.35">
      <c r="A90" s="306"/>
      <c r="B90" s="304"/>
      <c r="C90" s="304"/>
      <c r="D90" s="422"/>
      <c r="E90" s="306"/>
      <c r="F90" s="330"/>
      <c r="G90" s="49" t="s">
        <v>22</v>
      </c>
      <c r="H90" s="49" t="s">
        <v>206</v>
      </c>
      <c r="I90" s="49" t="s">
        <v>258</v>
      </c>
      <c r="J90" s="49">
        <v>1</v>
      </c>
      <c r="K90" s="49">
        <v>4</v>
      </c>
      <c r="L90" s="45">
        <f t="shared" si="6"/>
        <v>4</v>
      </c>
      <c r="M90" s="45">
        <v>35</v>
      </c>
      <c r="N90" s="45">
        <f t="shared" si="7"/>
        <v>140</v>
      </c>
      <c r="O90" s="49">
        <v>0</v>
      </c>
      <c r="P90" s="45">
        <f t="shared" si="8"/>
        <v>140</v>
      </c>
      <c r="Q90" s="49">
        <v>120</v>
      </c>
      <c r="R90" s="49"/>
      <c r="S90" s="49"/>
    </row>
    <row r="91" spans="1:19" x14ac:dyDescent="0.35">
      <c r="A91" s="306"/>
      <c r="B91" s="304"/>
      <c r="C91" s="304"/>
      <c r="D91" s="422"/>
      <c r="E91" s="306"/>
      <c r="F91" s="329" t="s">
        <v>199</v>
      </c>
      <c r="G91" s="49" t="s">
        <v>205</v>
      </c>
      <c r="H91" s="49" t="s">
        <v>251</v>
      </c>
      <c r="I91" s="49" t="s">
        <v>249</v>
      </c>
      <c r="J91" s="49">
        <v>25</v>
      </c>
      <c r="K91" s="49">
        <v>36</v>
      </c>
      <c r="L91" s="45">
        <f t="shared" si="6"/>
        <v>12</v>
      </c>
      <c r="M91" s="45">
        <v>35</v>
      </c>
      <c r="N91" s="45">
        <f t="shared" si="7"/>
        <v>420</v>
      </c>
      <c r="O91" s="49">
        <v>30</v>
      </c>
      <c r="P91" s="45">
        <f t="shared" si="8"/>
        <v>450</v>
      </c>
      <c r="Q91" s="49"/>
      <c r="R91" s="49">
        <v>435</v>
      </c>
      <c r="S91" s="49"/>
    </row>
    <row r="92" spans="1:19" x14ac:dyDescent="0.35">
      <c r="A92" s="306"/>
      <c r="B92" s="304"/>
      <c r="C92" s="304"/>
      <c r="D92" s="422"/>
      <c r="E92" s="306"/>
      <c r="F92" s="306"/>
      <c r="G92" s="49" t="s">
        <v>205</v>
      </c>
      <c r="H92" s="49" t="s">
        <v>251</v>
      </c>
      <c r="I92" s="49" t="s">
        <v>249</v>
      </c>
      <c r="J92" s="49">
        <v>37</v>
      </c>
      <c r="K92" s="49">
        <v>44</v>
      </c>
      <c r="L92" s="45">
        <f t="shared" si="6"/>
        <v>8</v>
      </c>
      <c r="M92" s="45">
        <v>35</v>
      </c>
      <c r="N92" s="45">
        <f t="shared" si="7"/>
        <v>280</v>
      </c>
      <c r="O92" s="49">
        <v>0</v>
      </c>
      <c r="P92" s="45">
        <f t="shared" si="8"/>
        <v>280</v>
      </c>
      <c r="Q92" s="49"/>
      <c r="R92" s="49">
        <v>255</v>
      </c>
      <c r="S92" s="49"/>
    </row>
    <row r="93" spans="1:19" x14ac:dyDescent="0.35">
      <c r="A93" s="306"/>
      <c r="B93" s="304"/>
      <c r="C93" s="304"/>
      <c r="D93" s="422"/>
      <c r="E93" s="306"/>
      <c r="F93" s="306"/>
      <c r="G93" s="49" t="s">
        <v>22</v>
      </c>
      <c r="H93" s="49" t="s">
        <v>206</v>
      </c>
      <c r="I93" s="49" t="s">
        <v>247</v>
      </c>
      <c r="J93" s="49">
        <v>5</v>
      </c>
      <c r="K93" s="49">
        <v>8</v>
      </c>
      <c r="L93" s="45">
        <f t="shared" si="6"/>
        <v>4</v>
      </c>
      <c r="M93" s="45">
        <v>35</v>
      </c>
      <c r="N93" s="45">
        <f t="shared" si="7"/>
        <v>140</v>
      </c>
      <c r="O93" s="49">
        <v>0</v>
      </c>
      <c r="P93" s="45">
        <f t="shared" si="8"/>
        <v>140</v>
      </c>
      <c r="Q93" s="49">
        <v>120</v>
      </c>
      <c r="R93" s="49"/>
      <c r="S93" s="49"/>
    </row>
    <row r="94" spans="1:19" x14ac:dyDescent="0.35">
      <c r="A94" s="330"/>
      <c r="B94" s="425"/>
      <c r="C94" s="425"/>
      <c r="D94" s="342"/>
      <c r="E94" s="330"/>
      <c r="F94" s="330"/>
      <c r="G94" s="49" t="s">
        <v>230</v>
      </c>
      <c r="H94" s="49" t="s">
        <v>203</v>
      </c>
      <c r="I94" s="49" t="s">
        <v>247</v>
      </c>
      <c r="J94" s="49">
        <v>1</v>
      </c>
      <c r="K94" s="49">
        <v>6</v>
      </c>
      <c r="L94" s="45">
        <f t="shared" si="6"/>
        <v>6</v>
      </c>
      <c r="M94" s="45">
        <v>35</v>
      </c>
      <c r="N94" s="45">
        <f t="shared" si="7"/>
        <v>210</v>
      </c>
      <c r="O94" s="49">
        <v>170</v>
      </c>
      <c r="P94" s="45">
        <f t="shared" si="8"/>
        <v>380</v>
      </c>
      <c r="Q94" s="49">
        <v>350</v>
      </c>
      <c r="R94" s="49"/>
      <c r="S94" s="49"/>
    </row>
    <row r="95" spans="1:19" x14ac:dyDescent="0.35">
      <c r="A95" s="329">
        <v>23</v>
      </c>
      <c r="B95" s="424">
        <v>196145</v>
      </c>
      <c r="C95" s="424">
        <v>197740</v>
      </c>
      <c r="D95" s="341" t="s">
        <v>225</v>
      </c>
      <c r="E95" s="329" t="s">
        <v>24</v>
      </c>
      <c r="F95" s="329" t="s">
        <v>226</v>
      </c>
      <c r="G95" s="49" t="s">
        <v>205</v>
      </c>
      <c r="H95" s="49" t="s">
        <v>251</v>
      </c>
      <c r="I95" s="49" t="s">
        <v>249</v>
      </c>
      <c r="J95" s="49">
        <v>13</v>
      </c>
      <c r="K95" s="49">
        <v>24</v>
      </c>
      <c r="L95" s="45">
        <f t="shared" si="6"/>
        <v>12</v>
      </c>
      <c r="M95" s="45">
        <v>35</v>
      </c>
      <c r="N95" s="45">
        <f t="shared" si="7"/>
        <v>420</v>
      </c>
      <c r="O95" s="49">
        <v>50</v>
      </c>
      <c r="P95" s="45">
        <f t="shared" si="8"/>
        <v>470</v>
      </c>
      <c r="Q95" s="49"/>
      <c r="R95" s="49">
        <v>425</v>
      </c>
      <c r="S95" s="49"/>
    </row>
    <row r="96" spans="1:19" x14ac:dyDescent="0.35">
      <c r="A96" s="306"/>
      <c r="B96" s="304"/>
      <c r="C96" s="304"/>
      <c r="D96" s="422"/>
      <c r="E96" s="306"/>
      <c r="F96" s="330"/>
      <c r="G96" s="49" t="s">
        <v>205</v>
      </c>
      <c r="H96" s="49" t="s">
        <v>251</v>
      </c>
      <c r="I96" s="49" t="s">
        <v>258</v>
      </c>
      <c r="J96" s="49">
        <v>1</v>
      </c>
      <c r="K96" s="49">
        <v>12</v>
      </c>
      <c r="L96" s="45">
        <f t="shared" si="6"/>
        <v>12</v>
      </c>
      <c r="M96" s="45">
        <v>35</v>
      </c>
      <c r="N96" s="45">
        <f t="shared" si="7"/>
        <v>420</v>
      </c>
      <c r="O96" s="49">
        <v>70</v>
      </c>
      <c r="P96" s="45">
        <f t="shared" si="8"/>
        <v>490</v>
      </c>
      <c r="Q96" s="49"/>
      <c r="R96" s="49"/>
      <c r="S96" s="49">
        <v>420</v>
      </c>
    </row>
    <row r="97" spans="1:19" x14ac:dyDescent="0.35">
      <c r="A97" s="306"/>
      <c r="B97" s="304"/>
      <c r="C97" s="304"/>
      <c r="D97" s="422"/>
      <c r="E97" s="306"/>
      <c r="F97" s="329" t="s">
        <v>199</v>
      </c>
      <c r="G97" s="49" t="s">
        <v>205</v>
      </c>
      <c r="H97" s="49" t="s">
        <v>251</v>
      </c>
      <c r="I97" s="49" t="s">
        <v>258</v>
      </c>
      <c r="J97" s="49">
        <v>25</v>
      </c>
      <c r="K97" s="49">
        <v>36</v>
      </c>
      <c r="L97" s="45">
        <f t="shared" si="6"/>
        <v>12</v>
      </c>
      <c r="M97" s="45">
        <v>35</v>
      </c>
      <c r="N97" s="45">
        <f t="shared" si="7"/>
        <v>420</v>
      </c>
      <c r="O97" s="49">
        <v>30</v>
      </c>
      <c r="P97" s="45">
        <f t="shared" si="8"/>
        <v>450</v>
      </c>
      <c r="Q97" s="49"/>
      <c r="R97" s="49">
        <v>425</v>
      </c>
      <c r="S97" s="49"/>
    </row>
    <row r="98" spans="1:19" x14ac:dyDescent="0.35">
      <c r="A98" s="306"/>
      <c r="B98" s="304"/>
      <c r="C98" s="304"/>
      <c r="D98" s="422"/>
      <c r="E98" s="306"/>
      <c r="F98" s="306"/>
      <c r="G98" s="49" t="s">
        <v>205</v>
      </c>
      <c r="H98" s="49" t="s">
        <v>251</v>
      </c>
      <c r="I98" s="49" t="s">
        <v>258</v>
      </c>
      <c r="J98" s="49">
        <v>37</v>
      </c>
      <c r="K98" s="49">
        <v>44</v>
      </c>
      <c r="L98" s="45">
        <f t="shared" si="6"/>
        <v>8</v>
      </c>
      <c r="M98" s="45">
        <v>35</v>
      </c>
      <c r="N98" s="45">
        <f t="shared" si="7"/>
        <v>280</v>
      </c>
      <c r="O98" s="49">
        <v>0</v>
      </c>
      <c r="P98" s="45">
        <f t="shared" si="8"/>
        <v>280</v>
      </c>
      <c r="Q98" s="49"/>
      <c r="R98" s="49">
        <v>255</v>
      </c>
      <c r="S98" s="49"/>
    </row>
    <row r="99" spans="1:19" x14ac:dyDescent="0.35">
      <c r="A99" s="330"/>
      <c r="B99" s="425"/>
      <c r="C99" s="425"/>
      <c r="D99" s="342"/>
      <c r="E99" s="330"/>
      <c r="F99" s="330"/>
      <c r="G99" s="49" t="s">
        <v>230</v>
      </c>
      <c r="H99" s="49" t="s">
        <v>203</v>
      </c>
      <c r="I99" s="49" t="s">
        <v>247</v>
      </c>
      <c r="J99" s="49">
        <v>1</v>
      </c>
      <c r="K99" s="49">
        <v>6</v>
      </c>
      <c r="L99" s="45">
        <f t="shared" si="6"/>
        <v>6</v>
      </c>
      <c r="M99" s="45">
        <v>35</v>
      </c>
      <c r="N99" s="45">
        <f t="shared" si="7"/>
        <v>210</v>
      </c>
      <c r="O99" s="49">
        <v>300</v>
      </c>
      <c r="P99" s="45">
        <f t="shared" si="8"/>
        <v>510</v>
      </c>
      <c r="Q99" s="49">
        <v>475</v>
      </c>
      <c r="R99" s="49"/>
      <c r="S99" s="49"/>
    </row>
    <row r="100" spans="1:19" x14ac:dyDescent="0.35">
      <c r="A100" s="329">
        <v>24</v>
      </c>
      <c r="B100" s="424">
        <v>199710</v>
      </c>
      <c r="C100" s="424">
        <v>200895</v>
      </c>
      <c r="D100" s="341" t="s">
        <v>227</v>
      </c>
      <c r="E100" s="329" t="s">
        <v>23</v>
      </c>
      <c r="F100" s="329" t="s">
        <v>198</v>
      </c>
      <c r="G100" s="49" t="s">
        <v>205</v>
      </c>
      <c r="H100" s="49" t="s">
        <v>251</v>
      </c>
      <c r="I100" s="49" t="s">
        <v>258</v>
      </c>
      <c r="J100" s="49">
        <v>6</v>
      </c>
      <c r="K100" s="49">
        <v>14</v>
      </c>
      <c r="L100" s="45">
        <f t="shared" si="6"/>
        <v>9</v>
      </c>
      <c r="M100" s="45">
        <v>35</v>
      </c>
      <c r="N100" s="45">
        <f t="shared" si="7"/>
        <v>315</v>
      </c>
      <c r="O100" s="49">
        <v>70</v>
      </c>
      <c r="P100" s="45">
        <f t="shared" si="8"/>
        <v>385</v>
      </c>
      <c r="Q100" s="49"/>
      <c r="R100" s="49">
        <v>320</v>
      </c>
      <c r="S100" s="49"/>
    </row>
    <row r="101" spans="1:19" x14ac:dyDescent="0.35">
      <c r="A101" s="306"/>
      <c r="B101" s="304"/>
      <c r="C101" s="304"/>
      <c r="D101" s="422"/>
      <c r="E101" s="306"/>
      <c r="F101" s="306"/>
      <c r="G101" s="49" t="s">
        <v>205</v>
      </c>
      <c r="H101" s="49" t="s">
        <v>251</v>
      </c>
      <c r="I101" s="49" t="s">
        <v>248</v>
      </c>
      <c r="J101" s="49">
        <v>1</v>
      </c>
      <c r="K101" s="49">
        <v>5</v>
      </c>
      <c r="L101" s="45">
        <f t="shared" si="6"/>
        <v>5</v>
      </c>
      <c r="M101" s="45">
        <v>35</v>
      </c>
      <c r="N101" s="45">
        <f t="shared" si="7"/>
        <v>175</v>
      </c>
      <c r="O101" s="49">
        <v>0</v>
      </c>
      <c r="P101" s="45">
        <f t="shared" si="8"/>
        <v>175</v>
      </c>
      <c r="Q101" s="49"/>
      <c r="R101" s="49">
        <v>145</v>
      </c>
      <c r="S101" s="49"/>
    </row>
    <row r="102" spans="1:19" x14ac:dyDescent="0.35">
      <c r="A102" s="306"/>
      <c r="B102" s="304"/>
      <c r="C102" s="304"/>
      <c r="D102" s="422"/>
      <c r="E102" s="306"/>
      <c r="F102" s="330"/>
      <c r="G102" s="49" t="s">
        <v>22</v>
      </c>
      <c r="H102" s="49" t="s">
        <v>206</v>
      </c>
      <c r="I102" s="49" t="s">
        <v>248</v>
      </c>
      <c r="J102" s="49">
        <v>1</v>
      </c>
      <c r="K102" s="49">
        <v>4</v>
      </c>
      <c r="L102" s="45">
        <f t="shared" si="6"/>
        <v>4</v>
      </c>
      <c r="M102" s="45">
        <v>35</v>
      </c>
      <c r="N102" s="45">
        <f t="shared" si="7"/>
        <v>140</v>
      </c>
      <c r="O102" s="49">
        <v>0</v>
      </c>
      <c r="P102" s="45">
        <f t="shared" si="8"/>
        <v>140</v>
      </c>
      <c r="Q102" s="49">
        <v>120</v>
      </c>
      <c r="R102" s="49"/>
      <c r="S102" s="49"/>
    </row>
    <row r="103" spans="1:19" x14ac:dyDescent="0.35">
      <c r="A103" s="306"/>
      <c r="B103" s="304"/>
      <c r="C103" s="304"/>
      <c r="D103" s="422"/>
      <c r="E103" s="306"/>
      <c r="F103" s="329" t="s">
        <v>199</v>
      </c>
      <c r="G103" s="49" t="s">
        <v>205</v>
      </c>
      <c r="H103" s="49" t="s">
        <v>251</v>
      </c>
      <c r="I103" s="49" t="s">
        <v>247</v>
      </c>
      <c r="J103" s="49">
        <v>15</v>
      </c>
      <c r="K103" s="49">
        <v>26</v>
      </c>
      <c r="L103" s="45">
        <f t="shared" si="6"/>
        <v>12</v>
      </c>
      <c r="M103" s="45">
        <v>35</v>
      </c>
      <c r="N103" s="45">
        <f t="shared" si="7"/>
        <v>420</v>
      </c>
      <c r="O103" s="49">
        <v>30</v>
      </c>
      <c r="P103" s="45">
        <f t="shared" si="8"/>
        <v>450</v>
      </c>
      <c r="Q103" s="49"/>
      <c r="R103" s="49">
        <v>425</v>
      </c>
      <c r="S103" s="49"/>
    </row>
    <row r="104" spans="1:19" x14ac:dyDescent="0.35">
      <c r="A104" s="330"/>
      <c r="B104" s="425"/>
      <c r="C104" s="425"/>
      <c r="D104" s="342"/>
      <c r="E104" s="330"/>
      <c r="F104" s="330"/>
      <c r="G104" s="49" t="s">
        <v>205</v>
      </c>
      <c r="H104" s="49" t="s">
        <v>251</v>
      </c>
      <c r="I104" s="49" t="s">
        <v>247</v>
      </c>
      <c r="J104" s="49">
        <v>27</v>
      </c>
      <c r="K104" s="49">
        <v>31</v>
      </c>
      <c r="L104" s="45">
        <f t="shared" si="6"/>
        <v>5</v>
      </c>
      <c r="M104" s="45">
        <v>35</v>
      </c>
      <c r="N104" s="45">
        <f t="shared" si="7"/>
        <v>175</v>
      </c>
      <c r="O104" s="49">
        <v>0</v>
      </c>
      <c r="P104" s="45">
        <f t="shared" si="8"/>
        <v>175</v>
      </c>
      <c r="Q104" s="49"/>
      <c r="R104" s="49">
        <v>155</v>
      </c>
      <c r="S104" s="49"/>
    </row>
    <row r="105" spans="1:19" x14ac:dyDescent="0.35">
      <c r="A105" s="329">
        <v>25</v>
      </c>
      <c r="B105" s="424">
        <v>199710</v>
      </c>
      <c r="C105" s="424">
        <v>200895</v>
      </c>
      <c r="D105" s="341" t="s">
        <v>228</v>
      </c>
      <c r="E105" s="329" t="s">
        <v>24</v>
      </c>
      <c r="F105" s="49" t="s">
        <v>198</v>
      </c>
      <c r="G105" s="49" t="s">
        <v>205</v>
      </c>
      <c r="H105" s="49" t="s">
        <v>251</v>
      </c>
      <c r="I105" s="49" t="s">
        <v>247</v>
      </c>
      <c r="J105" s="49">
        <v>1</v>
      </c>
      <c r="K105" s="49">
        <v>15</v>
      </c>
      <c r="L105" s="45">
        <f t="shared" si="6"/>
        <v>15</v>
      </c>
      <c r="M105" s="45">
        <v>35</v>
      </c>
      <c r="N105" s="45">
        <f t="shared" si="7"/>
        <v>525</v>
      </c>
      <c r="O105" s="49">
        <v>30</v>
      </c>
      <c r="P105" s="45">
        <f t="shared" si="8"/>
        <v>555</v>
      </c>
      <c r="Q105" s="49"/>
      <c r="R105" s="49">
        <v>515</v>
      </c>
      <c r="S105" s="49"/>
    </row>
    <row r="106" spans="1:19" x14ac:dyDescent="0.35">
      <c r="A106" s="306"/>
      <c r="B106" s="304"/>
      <c r="C106" s="304"/>
      <c r="D106" s="422"/>
      <c r="E106" s="306"/>
      <c r="F106" s="329" t="s">
        <v>199</v>
      </c>
      <c r="G106" s="49" t="s">
        <v>205</v>
      </c>
      <c r="H106" s="49" t="s">
        <v>251</v>
      </c>
      <c r="I106" s="49" t="s">
        <v>258</v>
      </c>
      <c r="J106" s="49">
        <v>16</v>
      </c>
      <c r="K106" s="49">
        <v>22</v>
      </c>
      <c r="L106" s="45">
        <f t="shared" si="6"/>
        <v>7</v>
      </c>
      <c r="M106" s="45">
        <v>35</v>
      </c>
      <c r="N106" s="45">
        <f t="shared" si="7"/>
        <v>245</v>
      </c>
      <c r="O106" s="49">
        <v>30</v>
      </c>
      <c r="P106" s="45">
        <f t="shared" si="8"/>
        <v>275</v>
      </c>
      <c r="Q106" s="49"/>
      <c r="R106" s="49">
        <v>245</v>
      </c>
      <c r="S106" s="49"/>
    </row>
    <row r="107" spans="1:19" x14ac:dyDescent="0.35">
      <c r="A107" s="330"/>
      <c r="B107" s="425"/>
      <c r="C107" s="425"/>
      <c r="D107" s="342"/>
      <c r="E107" s="330"/>
      <c r="F107" s="330"/>
      <c r="G107" s="49" t="s">
        <v>22</v>
      </c>
      <c r="H107" s="49" t="s">
        <v>206</v>
      </c>
      <c r="I107" s="49" t="s">
        <v>247</v>
      </c>
      <c r="J107" s="49">
        <v>5</v>
      </c>
      <c r="K107" s="49">
        <v>13</v>
      </c>
      <c r="L107" s="45">
        <f t="shared" si="6"/>
        <v>9</v>
      </c>
      <c r="M107" s="45">
        <v>35</v>
      </c>
      <c r="N107" s="45">
        <f t="shared" si="7"/>
        <v>315</v>
      </c>
      <c r="O107" s="49">
        <v>60</v>
      </c>
      <c r="P107" s="45">
        <f t="shared" si="8"/>
        <v>375</v>
      </c>
      <c r="Q107" s="49">
        <v>355</v>
      </c>
      <c r="R107" s="49"/>
      <c r="S107" s="49"/>
    </row>
    <row r="108" spans="1:19" x14ac:dyDescent="0.35">
      <c r="A108" s="329">
        <v>26</v>
      </c>
      <c r="B108" s="426" t="s">
        <v>229</v>
      </c>
      <c r="C108" s="426" t="s">
        <v>230</v>
      </c>
      <c r="D108" s="428"/>
      <c r="E108" s="329" t="s">
        <v>23</v>
      </c>
      <c r="F108" s="329" t="s">
        <v>198</v>
      </c>
      <c r="G108" s="49" t="s">
        <v>205</v>
      </c>
      <c r="H108" s="49" t="s">
        <v>206</v>
      </c>
      <c r="I108" s="49" t="s">
        <v>252</v>
      </c>
      <c r="J108" s="49">
        <v>1</v>
      </c>
      <c r="K108" s="49">
        <v>4</v>
      </c>
      <c r="L108" s="45">
        <f t="shared" si="6"/>
        <v>4</v>
      </c>
      <c r="M108" s="45">
        <v>35</v>
      </c>
      <c r="N108" s="45">
        <f t="shared" si="7"/>
        <v>140</v>
      </c>
      <c r="O108" s="49">
        <v>45</v>
      </c>
      <c r="P108" s="45">
        <f t="shared" si="8"/>
        <v>185</v>
      </c>
      <c r="Q108" s="49">
        <v>165</v>
      </c>
      <c r="R108" s="49"/>
      <c r="S108" s="49"/>
    </row>
    <row r="109" spans="1:19" x14ac:dyDescent="0.35">
      <c r="A109" s="306"/>
      <c r="B109" s="322"/>
      <c r="C109" s="322"/>
      <c r="D109" s="430"/>
      <c r="E109" s="306"/>
      <c r="F109" s="306"/>
      <c r="G109" s="49" t="s">
        <v>250</v>
      </c>
      <c r="H109" s="49" t="s">
        <v>203</v>
      </c>
      <c r="I109" s="49" t="s">
        <v>252</v>
      </c>
      <c r="J109" s="49">
        <v>1</v>
      </c>
      <c r="K109" s="49">
        <v>3</v>
      </c>
      <c r="L109" s="45">
        <f t="shared" si="6"/>
        <v>3</v>
      </c>
      <c r="M109" s="45">
        <v>35</v>
      </c>
      <c r="N109" s="45">
        <f t="shared" si="7"/>
        <v>105</v>
      </c>
      <c r="O109" s="49">
        <v>0</v>
      </c>
      <c r="P109" s="45">
        <f t="shared" si="8"/>
        <v>105</v>
      </c>
      <c r="Q109" s="49">
        <v>95</v>
      </c>
      <c r="R109" s="49"/>
      <c r="S109" s="49"/>
    </row>
    <row r="110" spans="1:19" x14ac:dyDescent="0.35">
      <c r="A110" s="330"/>
      <c r="B110" s="427"/>
      <c r="C110" s="427"/>
      <c r="D110" s="429"/>
      <c r="E110" s="330"/>
      <c r="F110" s="330"/>
      <c r="G110" s="49" t="s">
        <v>230</v>
      </c>
      <c r="H110" s="49" t="s">
        <v>203</v>
      </c>
      <c r="I110" s="49" t="s">
        <v>252</v>
      </c>
      <c r="J110" s="49">
        <v>1</v>
      </c>
      <c r="K110" s="49">
        <v>6</v>
      </c>
      <c r="L110" s="45">
        <f t="shared" si="6"/>
        <v>6</v>
      </c>
      <c r="M110" s="45">
        <v>35</v>
      </c>
      <c r="N110" s="45">
        <f t="shared" si="7"/>
        <v>210</v>
      </c>
      <c r="O110" s="49">
        <v>110</v>
      </c>
      <c r="P110" s="45">
        <f t="shared" si="8"/>
        <v>320</v>
      </c>
      <c r="Q110" s="49">
        <v>310</v>
      </c>
      <c r="R110" s="49"/>
      <c r="S110" s="49"/>
    </row>
    <row r="111" spans="1:19" x14ac:dyDescent="0.35">
      <c r="A111" s="329"/>
      <c r="B111" s="426" t="s">
        <v>229</v>
      </c>
      <c r="C111" s="426" t="s">
        <v>230</v>
      </c>
      <c r="D111" s="428"/>
      <c r="E111" s="329" t="s">
        <v>24</v>
      </c>
      <c r="F111" s="329" t="s">
        <v>199</v>
      </c>
      <c r="G111" s="49" t="s">
        <v>205</v>
      </c>
      <c r="H111" s="49" t="s">
        <v>206</v>
      </c>
      <c r="I111" s="49" t="s">
        <v>252</v>
      </c>
      <c r="J111" s="49">
        <v>1</v>
      </c>
      <c r="K111" s="49">
        <v>4</v>
      </c>
      <c r="L111" s="45">
        <f t="shared" si="6"/>
        <v>4</v>
      </c>
      <c r="M111" s="45">
        <v>35</v>
      </c>
      <c r="N111" s="45">
        <f t="shared" si="7"/>
        <v>140</v>
      </c>
      <c r="O111" s="49">
        <v>5</v>
      </c>
      <c r="P111" s="45">
        <f t="shared" si="8"/>
        <v>145</v>
      </c>
      <c r="Q111" s="49">
        <v>130</v>
      </c>
      <c r="R111" s="49"/>
      <c r="S111" s="49"/>
    </row>
    <row r="112" spans="1:19" x14ac:dyDescent="0.35">
      <c r="A112" s="330"/>
      <c r="B112" s="427"/>
      <c r="C112" s="427"/>
      <c r="D112" s="429"/>
      <c r="E112" s="330"/>
      <c r="F112" s="330"/>
      <c r="G112" s="49" t="s">
        <v>250</v>
      </c>
      <c r="H112" s="49" t="s">
        <v>203</v>
      </c>
      <c r="I112" s="49" t="s">
        <v>252</v>
      </c>
      <c r="J112" s="49">
        <v>1</v>
      </c>
      <c r="K112" s="49">
        <v>3</v>
      </c>
      <c r="L112" s="45">
        <f t="shared" si="6"/>
        <v>3</v>
      </c>
      <c r="M112" s="45">
        <v>35</v>
      </c>
      <c r="N112" s="45">
        <f t="shared" si="7"/>
        <v>105</v>
      </c>
      <c r="O112" s="49">
        <v>5</v>
      </c>
      <c r="P112" s="45">
        <f t="shared" si="8"/>
        <v>110</v>
      </c>
      <c r="Q112" s="49">
        <v>90</v>
      </c>
      <c r="R112" s="49"/>
      <c r="S112" s="49"/>
    </row>
    <row r="113" spans="1:19" x14ac:dyDescent="0.35">
      <c r="A113" s="329">
        <v>27</v>
      </c>
      <c r="B113" s="424">
        <v>201654</v>
      </c>
      <c r="C113" s="424">
        <v>202490</v>
      </c>
      <c r="D113" s="341" t="s">
        <v>231</v>
      </c>
      <c r="E113" s="329" t="s">
        <v>23</v>
      </c>
      <c r="F113" s="329" t="s">
        <v>198</v>
      </c>
      <c r="G113" s="49" t="s">
        <v>205</v>
      </c>
      <c r="H113" s="49" t="s">
        <v>251</v>
      </c>
      <c r="I113" s="49" t="s">
        <v>258</v>
      </c>
      <c r="J113" s="49">
        <v>7</v>
      </c>
      <c r="K113" s="49">
        <v>12</v>
      </c>
      <c r="L113" s="45">
        <f t="shared" si="6"/>
        <v>6</v>
      </c>
      <c r="M113" s="45">
        <v>35</v>
      </c>
      <c r="N113" s="45">
        <f t="shared" si="7"/>
        <v>210</v>
      </c>
      <c r="O113" s="49">
        <v>30</v>
      </c>
      <c r="P113" s="45">
        <f t="shared" si="8"/>
        <v>240</v>
      </c>
      <c r="Q113" s="49"/>
      <c r="R113" s="49">
        <v>220</v>
      </c>
      <c r="S113" s="49"/>
    </row>
    <row r="114" spans="1:19" x14ac:dyDescent="0.35">
      <c r="A114" s="306"/>
      <c r="B114" s="304"/>
      <c r="C114" s="304"/>
      <c r="D114" s="422"/>
      <c r="E114" s="306"/>
      <c r="F114" s="306"/>
      <c r="G114" s="32" t="s">
        <v>205</v>
      </c>
      <c r="H114" s="49" t="s">
        <v>251</v>
      </c>
      <c r="I114" s="49" t="s">
        <v>247</v>
      </c>
      <c r="J114" s="49">
        <v>1</v>
      </c>
      <c r="K114" s="49">
        <v>6</v>
      </c>
      <c r="L114" s="45">
        <f t="shared" si="6"/>
        <v>6</v>
      </c>
      <c r="M114" s="45">
        <v>35</v>
      </c>
      <c r="N114" s="45">
        <f t="shared" si="7"/>
        <v>210</v>
      </c>
      <c r="O114" s="49">
        <v>0</v>
      </c>
      <c r="P114" s="45">
        <f t="shared" si="8"/>
        <v>210</v>
      </c>
      <c r="Q114" s="49"/>
      <c r="R114" s="49">
        <v>190</v>
      </c>
      <c r="S114" s="49"/>
    </row>
    <row r="115" spans="1:19" x14ac:dyDescent="0.35">
      <c r="A115" s="306"/>
      <c r="B115" s="304"/>
      <c r="C115" s="304"/>
      <c r="D115" s="422"/>
      <c r="E115" s="306"/>
      <c r="F115" s="330"/>
      <c r="G115" s="49" t="s">
        <v>22</v>
      </c>
      <c r="H115" s="49" t="s">
        <v>206</v>
      </c>
      <c r="I115" s="49" t="s">
        <v>248</v>
      </c>
      <c r="J115" s="49">
        <v>1</v>
      </c>
      <c r="K115" s="49">
        <v>5</v>
      </c>
      <c r="L115" s="45">
        <f t="shared" si="6"/>
        <v>5</v>
      </c>
      <c r="M115" s="45">
        <v>35</v>
      </c>
      <c r="N115" s="45">
        <f t="shared" si="7"/>
        <v>175</v>
      </c>
      <c r="O115" s="49">
        <v>60</v>
      </c>
      <c r="P115" s="45">
        <f t="shared" si="8"/>
        <v>235</v>
      </c>
      <c r="Q115" s="49">
        <v>215</v>
      </c>
      <c r="R115" s="49"/>
      <c r="S115" s="49"/>
    </row>
    <row r="116" spans="1:19" x14ac:dyDescent="0.35">
      <c r="A116" s="306"/>
      <c r="B116" s="304"/>
      <c r="C116" s="304"/>
      <c r="D116" s="422"/>
      <c r="E116" s="306"/>
      <c r="F116" s="329" t="s">
        <v>199</v>
      </c>
      <c r="G116" s="49" t="s">
        <v>205</v>
      </c>
      <c r="H116" s="49" t="s">
        <v>251</v>
      </c>
      <c r="I116" s="49" t="s">
        <v>248</v>
      </c>
      <c r="J116" s="49">
        <v>13</v>
      </c>
      <c r="K116" s="49">
        <v>18</v>
      </c>
      <c r="L116" s="45">
        <f t="shared" si="6"/>
        <v>6</v>
      </c>
      <c r="M116" s="45">
        <v>35</v>
      </c>
      <c r="N116" s="45">
        <f t="shared" si="7"/>
        <v>210</v>
      </c>
      <c r="O116" s="49">
        <v>30</v>
      </c>
      <c r="P116" s="45">
        <f t="shared" si="8"/>
        <v>240</v>
      </c>
      <c r="Q116" s="49">
        <v>225</v>
      </c>
      <c r="R116" s="49"/>
      <c r="S116" s="49"/>
    </row>
    <row r="117" spans="1:19" x14ac:dyDescent="0.35">
      <c r="A117" s="330"/>
      <c r="B117" s="425"/>
      <c r="C117" s="425"/>
      <c r="D117" s="342"/>
      <c r="E117" s="330"/>
      <c r="F117" s="330"/>
      <c r="G117" s="49" t="s">
        <v>22</v>
      </c>
      <c r="H117" s="49" t="s">
        <v>206</v>
      </c>
      <c r="I117" s="49" t="s">
        <v>248</v>
      </c>
      <c r="J117" s="49">
        <v>6</v>
      </c>
      <c r="K117" s="49">
        <v>9</v>
      </c>
      <c r="L117" s="45">
        <f t="shared" si="6"/>
        <v>4</v>
      </c>
      <c r="M117" s="45">
        <v>35</v>
      </c>
      <c r="N117" s="45">
        <f t="shared" si="7"/>
        <v>140</v>
      </c>
      <c r="O117" s="49">
        <v>30</v>
      </c>
      <c r="P117" s="45">
        <f t="shared" si="8"/>
        <v>170</v>
      </c>
      <c r="Q117" s="49">
        <v>150</v>
      </c>
      <c r="R117" s="49"/>
      <c r="S117" s="49"/>
    </row>
    <row r="118" spans="1:19" x14ac:dyDescent="0.35">
      <c r="A118" s="329">
        <v>28</v>
      </c>
      <c r="B118" s="424">
        <v>201654</v>
      </c>
      <c r="C118" s="424">
        <v>202490</v>
      </c>
      <c r="D118" s="341" t="s">
        <v>231</v>
      </c>
      <c r="E118" s="329" t="s">
        <v>24</v>
      </c>
      <c r="F118" s="68" t="s">
        <v>198</v>
      </c>
      <c r="G118" s="49" t="s">
        <v>205</v>
      </c>
      <c r="H118" s="49" t="s">
        <v>251</v>
      </c>
      <c r="I118" s="49" t="s">
        <v>248</v>
      </c>
      <c r="J118" s="49">
        <v>1</v>
      </c>
      <c r="K118" s="49">
        <v>12</v>
      </c>
      <c r="L118" s="45">
        <f t="shared" si="6"/>
        <v>12</v>
      </c>
      <c r="M118" s="45">
        <v>35</v>
      </c>
      <c r="N118" s="45">
        <f t="shared" si="7"/>
        <v>420</v>
      </c>
      <c r="O118" s="49">
        <v>80</v>
      </c>
      <c r="P118" s="45">
        <f t="shared" si="8"/>
        <v>500</v>
      </c>
      <c r="Q118" s="49"/>
      <c r="R118" s="49">
        <v>470</v>
      </c>
      <c r="S118" s="49"/>
    </row>
    <row r="119" spans="1:19" x14ac:dyDescent="0.35">
      <c r="A119" s="306"/>
      <c r="B119" s="304"/>
      <c r="C119" s="304"/>
      <c r="D119" s="422"/>
      <c r="E119" s="306"/>
      <c r="F119" s="329" t="s">
        <v>199</v>
      </c>
      <c r="G119" s="49" t="s">
        <v>205</v>
      </c>
      <c r="H119" s="49" t="s">
        <v>251</v>
      </c>
      <c r="I119" s="49" t="s">
        <v>252</v>
      </c>
      <c r="J119" s="49">
        <v>13</v>
      </c>
      <c r="K119" s="49">
        <v>18</v>
      </c>
      <c r="L119" s="45">
        <f t="shared" si="6"/>
        <v>6</v>
      </c>
      <c r="M119" s="45">
        <v>35</v>
      </c>
      <c r="N119" s="45">
        <f t="shared" si="7"/>
        <v>210</v>
      </c>
      <c r="O119" s="49">
        <v>80</v>
      </c>
      <c r="P119" s="45">
        <f t="shared" si="8"/>
        <v>290</v>
      </c>
      <c r="Q119" s="49"/>
      <c r="R119" s="49">
        <v>260</v>
      </c>
      <c r="S119" s="49"/>
    </row>
    <row r="120" spans="1:19" x14ac:dyDescent="0.35">
      <c r="A120" s="330"/>
      <c r="B120" s="425"/>
      <c r="C120" s="425"/>
      <c r="D120" s="342"/>
      <c r="E120" s="330"/>
      <c r="F120" s="330"/>
      <c r="G120" s="49" t="s">
        <v>230</v>
      </c>
      <c r="H120" s="49" t="s">
        <v>203</v>
      </c>
      <c r="I120" s="49" t="s">
        <v>252</v>
      </c>
      <c r="J120" s="49">
        <v>1</v>
      </c>
      <c r="K120" s="49">
        <v>6</v>
      </c>
      <c r="L120" s="45">
        <f t="shared" si="6"/>
        <v>6</v>
      </c>
      <c r="M120" s="45">
        <v>35</v>
      </c>
      <c r="N120" s="45">
        <f t="shared" si="7"/>
        <v>210</v>
      </c>
      <c r="O120" s="49">
        <v>70</v>
      </c>
      <c r="P120" s="45">
        <f t="shared" si="8"/>
        <v>280</v>
      </c>
      <c r="Q120" s="49">
        <v>255</v>
      </c>
      <c r="R120" s="49"/>
      <c r="S120" s="49"/>
    </row>
    <row r="121" spans="1:19" x14ac:dyDescent="0.35">
      <c r="A121" s="329">
        <v>29</v>
      </c>
      <c r="B121" s="424">
        <v>205980</v>
      </c>
      <c r="C121" s="424">
        <v>206420</v>
      </c>
      <c r="D121" s="341" t="s">
        <v>232</v>
      </c>
      <c r="E121" s="329" t="s">
        <v>23</v>
      </c>
      <c r="F121" s="329" t="s">
        <v>198</v>
      </c>
      <c r="G121" s="49" t="s">
        <v>205</v>
      </c>
      <c r="H121" s="49" t="s">
        <v>251</v>
      </c>
      <c r="I121" s="49" t="s">
        <v>248</v>
      </c>
      <c r="J121" s="49">
        <v>1</v>
      </c>
      <c r="K121" s="49">
        <v>7</v>
      </c>
      <c r="L121" s="45">
        <f t="shared" si="6"/>
        <v>7</v>
      </c>
      <c r="M121" s="45">
        <v>35</v>
      </c>
      <c r="N121" s="45">
        <f t="shared" si="7"/>
        <v>245</v>
      </c>
      <c r="O121" s="49">
        <v>45</v>
      </c>
      <c r="P121" s="45">
        <f t="shared" si="8"/>
        <v>290</v>
      </c>
      <c r="Q121" s="49"/>
      <c r="R121" s="49"/>
      <c r="S121" s="49">
        <v>290</v>
      </c>
    </row>
    <row r="122" spans="1:19" x14ac:dyDescent="0.35">
      <c r="A122" s="306"/>
      <c r="B122" s="304"/>
      <c r="C122" s="304"/>
      <c r="D122" s="422"/>
      <c r="E122" s="306"/>
      <c r="F122" s="306"/>
      <c r="G122" s="49" t="s">
        <v>250</v>
      </c>
      <c r="H122" s="49" t="s">
        <v>203</v>
      </c>
      <c r="I122" s="49" t="s">
        <v>252</v>
      </c>
      <c r="J122" s="49">
        <v>1</v>
      </c>
      <c r="K122" s="49">
        <v>3</v>
      </c>
      <c r="L122" s="45">
        <f t="shared" si="6"/>
        <v>3</v>
      </c>
      <c r="M122" s="45">
        <v>35</v>
      </c>
      <c r="N122" s="45">
        <f t="shared" si="7"/>
        <v>105</v>
      </c>
      <c r="O122" s="49">
        <v>5</v>
      </c>
      <c r="P122" s="45">
        <f t="shared" si="8"/>
        <v>110</v>
      </c>
      <c r="Q122" s="49">
        <v>95</v>
      </c>
      <c r="R122" s="49"/>
      <c r="S122" s="49"/>
    </row>
    <row r="123" spans="1:19" x14ac:dyDescent="0.35">
      <c r="A123" s="306"/>
      <c r="B123" s="304"/>
      <c r="C123" s="304"/>
      <c r="D123" s="422"/>
      <c r="E123" s="306"/>
      <c r="F123" s="306"/>
      <c r="G123" s="49" t="s">
        <v>230</v>
      </c>
      <c r="H123" s="49" t="s">
        <v>203</v>
      </c>
      <c r="I123" s="49" t="s">
        <v>252</v>
      </c>
      <c r="J123" s="49">
        <v>1</v>
      </c>
      <c r="K123" s="49">
        <v>6</v>
      </c>
      <c r="L123" s="45">
        <f t="shared" si="6"/>
        <v>6</v>
      </c>
      <c r="M123" s="45">
        <v>35</v>
      </c>
      <c r="N123" s="45">
        <f t="shared" si="7"/>
        <v>210</v>
      </c>
      <c r="O123" s="49">
        <v>10</v>
      </c>
      <c r="P123" s="45">
        <f t="shared" si="8"/>
        <v>220</v>
      </c>
      <c r="Q123" s="49">
        <v>200</v>
      </c>
      <c r="R123" s="49"/>
      <c r="S123" s="49"/>
    </row>
    <row r="124" spans="1:19" x14ac:dyDescent="0.35">
      <c r="A124" s="306"/>
      <c r="B124" s="304"/>
      <c r="C124" s="304"/>
      <c r="D124" s="422"/>
      <c r="E124" s="306"/>
      <c r="F124" s="330"/>
      <c r="G124" s="49" t="s">
        <v>250</v>
      </c>
      <c r="H124" s="49" t="s">
        <v>203</v>
      </c>
      <c r="I124" s="49" t="s">
        <v>252</v>
      </c>
      <c r="J124" s="49">
        <v>5</v>
      </c>
      <c r="K124" s="49">
        <v>6</v>
      </c>
      <c r="L124" s="45">
        <f t="shared" si="6"/>
        <v>2</v>
      </c>
      <c r="M124" s="45">
        <v>35</v>
      </c>
      <c r="N124" s="45">
        <f t="shared" si="7"/>
        <v>70</v>
      </c>
      <c r="O124" s="49">
        <v>40</v>
      </c>
      <c r="P124" s="45">
        <f t="shared" si="8"/>
        <v>110</v>
      </c>
      <c r="Q124" s="49">
        <v>95</v>
      </c>
      <c r="R124" s="49"/>
      <c r="S124" s="49"/>
    </row>
    <row r="125" spans="1:19" x14ac:dyDescent="0.35">
      <c r="A125" s="306"/>
      <c r="B125" s="304"/>
      <c r="C125" s="304"/>
      <c r="D125" s="422"/>
      <c r="E125" s="306"/>
      <c r="F125" s="329" t="s">
        <v>199</v>
      </c>
      <c r="G125" s="49" t="s">
        <v>205</v>
      </c>
      <c r="H125" s="49" t="s">
        <v>251</v>
      </c>
      <c r="I125" s="49" t="s">
        <v>248</v>
      </c>
      <c r="J125" s="49">
        <v>1</v>
      </c>
      <c r="K125" s="49">
        <v>7</v>
      </c>
      <c r="L125" s="45">
        <f t="shared" si="6"/>
        <v>7</v>
      </c>
      <c r="M125" s="45">
        <v>35</v>
      </c>
      <c r="N125" s="45">
        <f t="shared" si="7"/>
        <v>245</v>
      </c>
      <c r="O125" s="49">
        <v>0</v>
      </c>
      <c r="P125" s="45">
        <f t="shared" si="8"/>
        <v>245</v>
      </c>
      <c r="Q125" s="49"/>
      <c r="R125" s="49"/>
      <c r="S125" s="49">
        <v>250</v>
      </c>
    </row>
    <row r="126" spans="1:19" x14ac:dyDescent="0.35">
      <c r="A126" s="306"/>
      <c r="B126" s="304"/>
      <c r="C126" s="304"/>
      <c r="D126" s="422"/>
      <c r="E126" s="306"/>
      <c r="F126" s="306"/>
      <c r="G126" s="49" t="s">
        <v>250</v>
      </c>
      <c r="H126" s="49" t="s">
        <v>203</v>
      </c>
      <c r="I126" s="49" t="s">
        <v>252</v>
      </c>
      <c r="J126" s="49">
        <v>1</v>
      </c>
      <c r="K126" s="49">
        <v>3</v>
      </c>
      <c r="L126" s="45">
        <f t="shared" si="6"/>
        <v>3</v>
      </c>
      <c r="M126" s="45">
        <v>35</v>
      </c>
      <c r="N126" s="45">
        <f t="shared" si="7"/>
        <v>105</v>
      </c>
      <c r="O126" s="49">
        <v>5</v>
      </c>
      <c r="P126" s="45">
        <f t="shared" si="8"/>
        <v>110</v>
      </c>
      <c r="Q126" s="49">
        <v>95</v>
      </c>
      <c r="R126" s="49"/>
      <c r="S126" s="49"/>
    </row>
    <row r="127" spans="1:19" x14ac:dyDescent="0.35">
      <c r="A127" s="306"/>
      <c r="B127" s="304"/>
      <c r="C127" s="304"/>
      <c r="D127" s="422"/>
      <c r="E127" s="306"/>
      <c r="F127" s="306"/>
      <c r="G127" s="49" t="s">
        <v>230</v>
      </c>
      <c r="H127" s="49" t="s">
        <v>203</v>
      </c>
      <c r="I127" s="49" t="s">
        <v>252</v>
      </c>
      <c r="J127" s="49">
        <v>1</v>
      </c>
      <c r="K127" s="49">
        <v>6</v>
      </c>
      <c r="L127" s="45">
        <f t="shared" si="6"/>
        <v>6</v>
      </c>
      <c r="M127" s="45">
        <v>35</v>
      </c>
      <c r="N127" s="45">
        <f t="shared" si="7"/>
        <v>210</v>
      </c>
      <c r="O127" s="49">
        <v>10</v>
      </c>
      <c r="P127" s="45">
        <f t="shared" si="8"/>
        <v>220</v>
      </c>
      <c r="Q127" s="49">
        <v>195</v>
      </c>
      <c r="R127" s="49"/>
      <c r="S127" s="49"/>
    </row>
    <row r="128" spans="1:19" x14ac:dyDescent="0.35">
      <c r="A128" s="330"/>
      <c r="B128" s="425"/>
      <c r="C128" s="425"/>
      <c r="D128" s="342"/>
      <c r="E128" s="330"/>
      <c r="F128" s="330"/>
      <c r="G128" s="49" t="s">
        <v>250</v>
      </c>
      <c r="H128" s="49" t="s">
        <v>203</v>
      </c>
      <c r="I128" s="49" t="s">
        <v>252</v>
      </c>
      <c r="J128" s="49">
        <v>5</v>
      </c>
      <c r="K128" s="49">
        <v>6</v>
      </c>
      <c r="L128" s="45">
        <f t="shared" si="6"/>
        <v>2</v>
      </c>
      <c r="M128" s="45">
        <v>35</v>
      </c>
      <c r="N128" s="45">
        <f t="shared" si="7"/>
        <v>70</v>
      </c>
      <c r="O128" s="49">
        <v>45</v>
      </c>
      <c r="P128" s="45">
        <f t="shared" si="8"/>
        <v>115</v>
      </c>
      <c r="Q128" s="49">
        <v>95</v>
      </c>
      <c r="R128" s="49"/>
      <c r="S128" s="49"/>
    </row>
    <row r="129" spans="1:19" x14ac:dyDescent="0.35">
      <c r="A129" s="329">
        <v>30</v>
      </c>
      <c r="B129" s="424">
        <v>209300</v>
      </c>
      <c r="C129" s="424">
        <v>210790</v>
      </c>
      <c r="D129" s="341" t="s">
        <v>233</v>
      </c>
      <c r="E129" s="329" t="s">
        <v>23</v>
      </c>
      <c r="F129" s="68" t="s">
        <v>198</v>
      </c>
      <c r="G129" s="49" t="s">
        <v>205</v>
      </c>
      <c r="H129" s="49" t="s">
        <v>251</v>
      </c>
      <c r="I129" s="49" t="s">
        <v>248</v>
      </c>
      <c r="J129" s="49">
        <v>1</v>
      </c>
      <c r="K129" s="49">
        <v>12</v>
      </c>
      <c r="L129" s="45">
        <f t="shared" si="6"/>
        <v>12</v>
      </c>
      <c r="M129" s="45">
        <v>35</v>
      </c>
      <c r="N129" s="45">
        <f t="shared" si="7"/>
        <v>420</v>
      </c>
      <c r="O129" s="49">
        <v>0</v>
      </c>
      <c r="P129" s="45">
        <f t="shared" si="8"/>
        <v>420</v>
      </c>
      <c r="Q129" s="49"/>
      <c r="R129" s="49"/>
      <c r="S129" s="49">
        <v>425</v>
      </c>
    </row>
    <row r="130" spans="1:19" x14ac:dyDescent="0.35">
      <c r="A130" s="306"/>
      <c r="B130" s="304"/>
      <c r="C130" s="304"/>
      <c r="D130" s="422"/>
      <c r="E130" s="306"/>
      <c r="F130" s="306" t="s">
        <v>199</v>
      </c>
      <c r="G130" s="49" t="s">
        <v>205</v>
      </c>
      <c r="H130" s="49" t="s">
        <v>251</v>
      </c>
      <c r="I130" s="49" t="s">
        <v>247</v>
      </c>
      <c r="J130" s="49">
        <v>13</v>
      </c>
      <c r="K130" s="49">
        <v>24</v>
      </c>
      <c r="L130" s="45">
        <f t="shared" si="6"/>
        <v>12</v>
      </c>
      <c r="M130" s="45">
        <v>35</v>
      </c>
      <c r="N130" s="45">
        <f t="shared" si="7"/>
        <v>420</v>
      </c>
      <c r="O130" s="49">
        <v>40</v>
      </c>
      <c r="P130" s="45">
        <f t="shared" si="8"/>
        <v>460</v>
      </c>
      <c r="Q130" s="49"/>
      <c r="R130" s="49">
        <v>440</v>
      </c>
      <c r="S130" s="49"/>
    </row>
    <row r="131" spans="1:19" x14ac:dyDescent="0.35">
      <c r="A131" s="306"/>
      <c r="B131" s="304"/>
      <c r="C131" s="304"/>
      <c r="D131" s="422"/>
      <c r="E131" s="306"/>
      <c r="F131" s="306"/>
      <c r="G131" s="49" t="s">
        <v>205</v>
      </c>
      <c r="H131" s="49" t="s">
        <v>251</v>
      </c>
      <c r="I131" s="49" t="s">
        <v>248</v>
      </c>
      <c r="J131" s="49">
        <v>25</v>
      </c>
      <c r="K131" s="49">
        <v>31</v>
      </c>
      <c r="L131" s="45">
        <f t="shared" ref="L131" si="9">SUM(K131-J131)+1</f>
        <v>7</v>
      </c>
      <c r="M131" s="45">
        <v>35</v>
      </c>
      <c r="N131" s="45">
        <f t="shared" ref="N131" si="10">M131*L131</f>
        <v>245</v>
      </c>
      <c r="O131" s="49">
        <v>0</v>
      </c>
      <c r="P131" s="45">
        <f t="shared" ref="P131" si="11">SUM(N131:O131)</f>
        <v>245</v>
      </c>
      <c r="Q131" s="49"/>
      <c r="R131" s="49">
        <v>270</v>
      </c>
      <c r="S131" s="49"/>
    </row>
    <row r="132" spans="1:19" x14ac:dyDescent="0.35">
      <c r="A132" s="330"/>
      <c r="B132" s="425"/>
      <c r="C132" s="425"/>
      <c r="D132" s="342"/>
      <c r="E132" s="330"/>
      <c r="F132" s="330"/>
      <c r="G132" s="49" t="s">
        <v>22</v>
      </c>
      <c r="H132" s="49" t="s">
        <v>206</v>
      </c>
      <c r="I132" s="49" t="s">
        <v>248</v>
      </c>
      <c r="J132" s="49">
        <v>5</v>
      </c>
      <c r="K132" s="49">
        <v>8</v>
      </c>
      <c r="L132" s="45">
        <f t="shared" si="6"/>
        <v>4</v>
      </c>
      <c r="M132" s="45">
        <v>35</v>
      </c>
      <c r="N132" s="45">
        <f t="shared" si="7"/>
        <v>140</v>
      </c>
      <c r="O132" s="49">
        <v>0</v>
      </c>
      <c r="P132" s="45">
        <f t="shared" si="8"/>
        <v>140</v>
      </c>
      <c r="Q132" s="49"/>
      <c r="R132" s="49"/>
      <c r="S132" s="49">
        <v>105</v>
      </c>
    </row>
    <row r="133" spans="1:19" x14ac:dyDescent="0.35">
      <c r="A133" s="329">
        <v>31</v>
      </c>
      <c r="B133" s="424">
        <v>209300</v>
      </c>
      <c r="C133" s="424">
        <v>210790</v>
      </c>
      <c r="D133" s="341" t="s">
        <v>234</v>
      </c>
      <c r="E133" s="329" t="s">
        <v>24</v>
      </c>
      <c r="F133" s="329" t="s">
        <v>198</v>
      </c>
      <c r="G133" s="49" t="s">
        <v>205</v>
      </c>
      <c r="H133" s="49" t="s">
        <v>251</v>
      </c>
      <c r="I133" s="49" t="s">
        <v>255</v>
      </c>
      <c r="J133" s="49">
        <v>1</v>
      </c>
      <c r="K133" s="49">
        <v>21</v>
      </c>
      <c r="L133" s="45">
        <f t="shared" si="6"/>
        <v>21</v>
      </c>
      <c r="M133" s="45">
        <v>35</v>
      </c>
      <c r="N133" s="45">
        <f t="shared" si="7"/>
        <v>735</v>
      </c>
      <c r="O133" s="49">
        <v>0</v>
      </c>
      <c r="P133" s="45">
        <f t="shared" si="8"/>
        <v>735</v>
      </c>
      <c r="Q133" s="49"/>
      <c r="R133" s="49">
        <v>350</v>
      </c>
      <c r="S133" s="49">
        <v>350</v>
      </c>
    </row>
    <row r="134" spans="1:19" x14ac:dyDescent="0.35">
      <c r="A134" s="306"/>
      <c r="B134" s="304"/>
      <c r="C134" s="304"/>
      <c r="D134" s="422"/>
      <c r="E134" s="306"/>
      <c r="F134" s="306"/>
      <c r="G134" s="49" t="s">
        <v>22</v>
      </c>
      <c r="H134" s="49" t="s">
        <v>206</v>
      </c>
      <c r="I134" s="49" t="s">
        <v>258</v>
      </c>
      <c r="J134" s="49">
        <v>1</v>
      </c>
      <c r="K134" s="49">
        <v>4</v>
      </c>
      <c r="L134" s="45">
        <f t="shared" ref="L134:L186" si="12">SUM(K134-J134)+1</f>
        <v>4</v>
      </c>
      <c r="M134" s="45">
        <v>35</v>
      </c>
      <c r="N134" s="45">
        <f t="shared" ref="N134:N186" si="13">M134*L134</f>
        <v>140</v>
      </c>
      <c r="O134" s="49">
        <v>70</v>
      </c>
      <c r="P134" s="45">
        <f t="shared" ref="P134:P186" si="14">SUM(N134:O134)</f>
        <v>210</v>
      </c>
      <c r="Q134" s="49">
        <v>130</v>
      </c>
      <c r="R134" s="49"/>
      <c r="S134" s="49"/>
    </row>
    <row r="135" spans="1:19" x14ac:dyDescent="0.35">
      <c r="A135" s="306"/>
      <c r="B135" s="304"/>
      <c r="C135" s="304"/>
      <c r="D135" s="422"/>
      <c r="E135" s="306"/>
      <c r="F135" s="306"/>
      <c r="G135" s="49" t="s">
        <v>254</v>
      </c>
      <c r="H135" s="49" t="s">
        <v>203</v>
      </c>
      <c r="I135" s="49" t="s">
        <v>248</v>
      </c>
      <c r="J135" s="49">
        <v>1</v>
      </c>
      <c r="K135" s="49">
        <v>6</v>
      </c>
      <c r="L135" s="45">
        <f t="shared" si="12"/>
        <v>6</v>
      </c>
      <c r="M135" s="45">
        <v>35</v>
      </c>
      <c r="N135" s="45">
        <f t="shared" si="13"/>
        <v>210</v>
      </c>
      <c r="O135" s="49">
        <v>15</v>
      </c>
      <c r="P135" s="45">
        <f t="shared" si="14"/>
        <v>225</v>
      </c>
      <c r="Q135" s="49">
        <v>200</v>
      </c>
      <c r="R135" s="49"/>
      <c r="S135" s="49"/>
    </row>
    <row r="136" spans="1:19" x14ac:dyDescent="0.35">
      <c r="A136" s="306"/>
      <c r="B136" s="304"/>
      <c r="C136" s="304"/>
      <c r="D136" s="422"/>
      <c r="E136" s="306"/>
      <c r="F136" s="330"/>
      <c r="G136" s="49" t="s">
        <v>253</v>
      </c>
      <c r="H136" s="49" t="s">
        <v>203</v>
      </c>
      <c r="I136" s="49" t="s">
        <v>248</v>
      </c>
      <c r="J136" s="49">
        <v>1</v>
      </c>
      <c r="K136" s="49">
        <v>6</v>
      </c>
      <c r="L136" s="45">
        <f t="shared" si="12"/>
        <v>6</v>
      </c>
      <c r="M136" s="45">
        <v>35</v>
      </c>
      <c r="N136" s="45">
        <f t="shared" si="13"/>
        <v>210</v>
      </c>
      <c r="O136" s="49">
        <v>15</v>
      </c>
      <c r="P136" s="45">
        <f t="shared" si="14"/>
        <v>225</v>
      </c>
      <c r="Q136" s="49">
        <v>200</v>
      </c>
      <c r="R136" s="49"/>
      <c r="S136" s="49"/>
    </row>
    <row r="137" spans="1:19" x14ac:dyDescent="0.35">
      <c r="A137" s="330"/>
      <c r="B137" s="425"/>
      <c r="C137" s="425"/>
      <c r="D137" s="342"/>
      <c r="E137" s="330"/>
      <c r="F137" s="49" t="s">
        <v>199</v>
      </c>
      <c r="G137" s="49" t="s">
        <v>205</v>
      </c>
      <c r="H137" s="49" t="s">
        <v>251</v>
      </c>
      <c r="I137" s="49" t="s">
        <v>258</v>
      </c>
      <c r="J137" s="49">
        <v>22</v>
      </c>
      <c r="K137" s="49">
        <v>39</v>
      </c>
      <c r="L137" s="45">
        <f t="shared" si="12"/>
        <v>18</v>
      </c>
      <c r="M137" s="45">
        <v>35</v>
      </c>
      <c r="N137" s="45">
        <f t="shared" si="13"/>
        <v>630</v>
      </c>
      <c r="O137" s="49">
        <v>80</v>
      </c>
      <c r="P137" s="45">
        <f t="shared" si="14"/>
        <v>710</v>
      </c>
      <c r="Q137" s="49"/>
      <c r="R137" s="49">
        <v>590</v>
      </c>
      <c r="S137" s="49"/>
    </row>
    <row r="138" spans="1:19" x14ac:dyDescent="0.35">
      <c r="A138" s="329">
        <v>32</v>
      </c>
      <c r="B138" s="424">
        <v>211200</v>
      </c>
      <c r="C138" s="424">
        <v>212400</v>
      </c>
      <c r="D138" s="341" t="s">
        <v>235</v>
      </c>
      <c r="E138" s="329" t="s">
        <v>23</v>
      </c>
      <c r="F138" s="329" t="s">
        <v>198</v>
      </c>
      <c r="G138" s="49" t="s">
        <v>205</v>
      </c>
      <c r="H138" s="49" t="s">
        <v>251</v>
      </c>
      <c r="I138" s="49" t="s">
        <v>249</v>
      </c>
      <c r="J138" s="49">
        <v>1</v>
      </c>
      <c r="K138" s="49">
        <v>20</v>
      </c>
      <c r="L138" s="45">
        <f t="shared" si="12"/>
        <v>20</v>
      </c>
      <c r="M138" s="45">
        <v>35</v>
      </c>
      <c r="N138" s="45">
        <f t="shared" si="13"/>
        <v>700</v>
      </c>
      <c r="O138" s="49">
        <v>70</v>
      </c>
      <c r="P138" s="45">
        <f t="shared" si="14"/>
        <v>770</v>
      </c>
      <c r="Q138" s="49"/>
      <c r="R138" s="49"/>
      <c r="S138" s="49">
        <v>695</v>
      </c>
    </row>
    <row r="139" spans="1:19" x14ac:dyDescent="0.35">
      <c r="A139" s="306"/>
      <c r="B139" s="304"/>
      <c r="C139" s="304"/>
      <c r="D139" s="422"/>
      <c r="E139" s="306"/>
      <c r="F139" s="306"/>
      <c r="G139" s="49" t="s">
        <v>250</v>
      </c>
      <c r="H139" s="49" t="s">
        <v>203</v>
      </c>
      <c r="I139" s="49" t="s">
        <v>247</v>
      </c>
      <c r="J139" s="49">
        <v>1</v>
      </c>
      <c r="K139" s="49">
        <v>4</v>
      </c>
      <c r="L139" s="45">
        <f t="shared" si="12"/>
        <v>4</v>
      </c>
      <c r="M139" s="45">
        <v>35</v>
      </c>
      <c r="N139" s="45">
        <f t="shared" si="13"/>
        <v>140</v>
      </c>
      <c r="O139" s="49">
        <v>5</v>
      </c>
      <c r="P139" s="45">
        <f t="shared" si="14"/>
        <v>145</v>
      </c>
      <c r="Q139" s="49">
        <v>125</v>
      </c>
      <c r="R139" s="49"/>
      <c r="S139" s="49"/>
    </row>
    <row r="140" spans="1:19" x14ac:dyDescent="0.35">
      <c r="A140" s="306"/>
      <c r="B140" s="304"/>
      <c r="C140" s="304"/>
      <c r="D140" s="422"/>
      <c r="E140" s="306"/>
      <c r="F140" s="330"/>
      <c r="G140" s="49" t="s">
        <v>230</v>
      </c>
      <c r="H140" s="49" t="s">
        <v>203</v>
      </c>
      <c r="I140" s="49" t="s">
        <v>247</v>
      </c>
      <c r="J140" s="49">
        <v>1</v>
      </c>
      <c r="K140" s="49">
        <v>6</v>
      </c>
      <c r="L140" s="45">
        <f t="shared" si="12"/>
        <v>6</v>
      </c>
      <c r="M140" s="45">
        <v>35</v>
      </c>
      <c r="N140" s="45">
        <f t="shared" si="13"/>
        <v>210</v>
      </c>
      <c r="O140" s="49">
        <v>0</v>
      </c>
      <c r="P140" s="45">
        <f t="shared" si="14"/>
        <v>210</v>
      </c>
      <c r="Q140" s="49">
        <v>195</v>
      </c>
      <c r="R140" s="49"/>
      <c r="S140" s="49"/>
    </row>
    <row r="141" spans="1:19" x14ac:dyDescent="0.35">
      <c r="A141" s="330"/>
      <c r="B141" s="425"/>
      <c r="C141" s="425"/>
      <c r="D141" s="342"/>
      <c r="E141" s="330"/>
      <c r="F141" s="49" t="s">
        <v>199</v>
      </c>
      <c r="G141" s="49" t="s">
        <v>205</v>
      </c>
      <c r="H141" s="49" t="s">
        <v>251</v>
      </c>
      <c r="I141" s="49" t="s">
        <v>248</v>
      </c>
      <c r="J141" s="49">
        <v>21</v>
      </c>
      <c r="K141" s="49">
        <v>32</v>
      </c>
      <c r="L141" s="45">
        <f t="shared" si="12"/>
        <v>12</v>
      </c>
      <c r="M141" s="45">
        <v>35</v>
      </c>
      <c r="N141" s="45">
        <f t="shared" si="13"/>
        <v>420</v>
      </c>
      <c r="O141" s="49">
        <v>0</v>
      </c>
      <c r="P141" s="45">
        <f t="shared" si="14"/>
        <v>420</v>
      </c>
      <c r="Q141" s="49"/>
      <c r="R141" s="49"/>
      <c r="S141" s="49">
        <v>415</v>
      </c>
    </row>
    <row r="142" spans="1:19" x14ac:dyDescent="0.35">
      <c r="A142" s="329">
        <v>33</v>
      </c>
      <c r="B142" s="424">
        <v>211200</v>
      </c>
      <c r="C142" s="424">
        <v>212400</v>
      </c>
      <c r="D142" s="341" t="s">
        <v>236</v>
      </c>
      <c r="E142" s="329" t="s">
        <v>24</v>
      </c>
      <c r="F142" s="329" t="s">
        <v>198</v>
      </c>
      <c r="G142" s="49" t="s">
        <v>205</v>
      </c>
      <c r="H142" s="49" t="s">
        <v>251</v>
      </c>
      <c r="I142" s="49" t="s">
        <v>249</v>
      </c>
      <c r="J142" s="49">
        <v>1</v>
      </c>
      <c r="K142" s="49">
        <v>20</v>
      </c>
      <c r="L142" s="45">
        <f t="shared" si="12"/>
        <v>20</v>
      </c>
      <c r="M142" s="45">
        <v>35</v>
      </c>
      <c r="N142" s="45">
        <f t="shared" si="13"/>
        <v>700</v>
      </c>
      <c r="O142" s="49">
        <v>80</v>
      </c>
      <c r="P142" s="45">
        <f t="shared" si="14"/>
        <v>780</v>
      </c>
      <c r="Q142" s="49">
        <v>660</v>
      </c>
      <c r="R142" s="49"/>
      <c r="S142" s="49"/>
    </row>
    <row r="143" spans="1:19" x14ac:dyDescent="0.35">
      <c r="A143" s="306"/>
      <c r="B143" s="304"/>
      <c r="C143" s="304"/>
      <c r="D143" s="422"/>
      <c r="E143" s="306"/>
      <c r="F143" s="306"/>
      <c r="G143" s="49" t="s">
        <v>250</v>
      </c>
      <c r="H143" s="49" t="s">
        <v>203</v>
      </c>
      <c r="I143" s="49" t="s">
        <v>247</v>
      </c>
      <c r="J143" s="49">
        <v>1</v>
      </c>
      <c r="K143" s="49">
        <v>4</v>
      </c>
      <c r="L143" s="45">
        <f t="shared" si="12"/>
        <v>4</v>
      </c>
      <c r="M143" s="45">
        <v>35</v>
      </c>
      <c r="N143" s="45">
        <f t="shared" si="13"/>
        <v>140</v>
      </c>
      <c r="O143" s="49">
        <v>0</v>
      </c>
      <c r="P143" s="45">
        <f t="shared" si="14"/>
        <v>140</v>
      </c>
      <c r="Q143" s="49">
        <v>130</v>
      </c>
      <c r="R143" s="49"/>
      <c r="S143" s="49"/>
    </row>
    <row r="144" spans="1:19" x14ac:dyDescent="0.35">
      <c r="A144" s="330"/>
      <c r="B144" s="425"/>
      <c r="C144" s="425"/>
      <c r="D144" s="342"/>
      <c r="E144" s="330"/>
      <c r="F144" s="49" t="s">
        <v>199</v>
      </c>
      <c r="G144" s="49" t="s">
        <v>205</v>
      </c>
      <c r="H144" s="49" t="s">
        <v>251</v>
      </c>
      <c r="I144" s="49" t="s">
        <v>248</v>
      </c>
      <c r="J144" s="49">
        <v>21</v>
      </c>
      <c r="K144" s="49">
        <v>32</v>
      </c>
      <c r="L144" s="45">
        <f t="shared" si="12"/>
        <v>12</v>
      </c>
      <c r="M144" s="45">
        <v>35</v>
      </c>
      <c r="N144" s="45">
        <f t="shared" si="13"/>
        <v>420</v>
      </c>
      <c r="O144" s="49">
        <v>0</v>
      </c>
      <c r="P144" s="45">
        <f t="shared" si="14"/>
        <v>420</v>
      </c>
      <c r="Q144" s="49"/>
      <c r="R144" s="49"/>
      <c r="S144" s="49">
        <v>415</v>
      </c>
    </row>
    <row r="145" spans="1:19" x14ac:dyDescent="0.35">
      <c r="A145" s="329">
        <v>34</v>
      </c>
      <c r="B145" s="424">
        <v>212400</v>
      </c>
      <c r="C145" s="424">
        <v>213160</v>
      </c>
      <c r="D145" s="341" t="s">
        <v>237</v>
      </c>
      <c r="E145" s="49" t="s">
        <v>23</v>
      </c>
      <c r="F145" s="49" t="s">
        <v>198</v>
      </c>
      <c r="G145" s="49" t="s">
        <v>205</v>
      </c>
      <c r="H145" s="49" t="s">
        <v>251</v>
      </c>
      <c r="I145" s="49" t="s">
        <v>248</v>
      </c>
      <c r="J145" s="49">
        <v>33</v>
      </c>
      <c r="K145" s="49">
        <v>44</v>
      </c>
      <c r="L145" s="45">
        <f t="shared" si="12"/>
        <v>12</v>
      </c>
      <c r="M145" s="45">
        <v>35</v>
      </c>
      <c r="N145" s="45">
        <f t="shared" si="13"/>
        <v>420</v>
      </c>
      <c r="O145" s="49">
        <v>30</v>
      </c>
      <c r="P145" s="45">
        <f t="shared" si="14"/>
        <v>450</v>
      </c>
      <c r="Q145" s="49"/>
      <c r="R145" s="49"/>
      <c r="S145" s="49">
        <v>450</v>
      </c>
    </row>
    <row r="146" spans="1:19" x14ac:dyDescent="0.35">
      <c r="A146" s="306"/>
      <c r="B146" s="304"/>
      <c r="C146" s="304"/>
      <c r="D146" s="422"/>
      <c r="E146" s="49" t="s">
        <v>24</v>
      </c>
      <c r="F146" s="49" t="s">
        <v>199</v>
      </c>
      <c r="G146" s="49" t="s">
        <v>205</v>
      </c>
      <c r="H146" s="49" t="s">
        <v>251</v>
      </c>
      <c r="I146" s="49" t="s">
        <v>248</v>
      </c>
      <c r="J146" s="49">
        <v>33</v>
      </c>
      <c r="K146" s="49">
        <v>44</v>
      </c>
      <c r="L146" s="45">
        <f t="shared" si="12"/>
        <v>12</v>
      </c>
      <c r="M146" s="45">
        <v>35</v>
      </c>
      <c r="N146" s="45">
        <f t="shared" si="13"/>
        <v>420</v>
      </c>
      <c r="O146" s="49">
        <v>50</v>
      </c>
      <c r="P146" s="45">
        <f t="shared" si="14"/>
        <v>470</v>
      </c>
      <c r="Q146" s="49"/>
      <c r="R146" s="49"/>
      <c r="S146" s="49">
        <v>470</v>
      </c>
    </row>
    <row r="147" spans="1:19" x14ac:dyDescent="0.35">
      <c r="A147" s="306"/>
      <c r="B147" s="304"/>
      <c r="C147" s="304"/>
      <c r="D147" s="422"/>
      <c r="E147" s="49" t="s">
        <v>23</v>
      </c>
      <c r="F147" s="49" t="s">
        <v>200</v>
      </c>
      <c r="G147" s="49" t="s">
        <v>205</v>
      </c>
      <c r="H147" s="49" t="s">
        <v>251</v>
      </c>
      <c r="I147" s="49" t="s">
        <v>247</v>
      </c>
      <c r="J147" s="49">
        <v>45</v>
      </c>
      <c r="K147" s="49">
        <v>55</v>
      </c>
      <c r="L147" s="45">
        <f t="shared" si="12"/>
        <v>11</v>
      </c>
      <c r="M147" s="45">
        <v>35</v>
      </c>
      <c r="N147" s="45">
        <f t="shared" si="13"/>
        <v>385</v>
      </c>
      <c r="O147" s="49">
        <v>260</v>
      </c>
      <c r="P147" s="45">
        <f t="shared" si="14"/>
        <v>645</v>
      </c>
      <c r="Q147" s="49"/>
      <c r="R147" s="49"/>
      <c r="S147" s="49">
        <v>645</v>
      </c>
    </row>
    <row r="148" spans="1:19" x14ac:dyDescent="0.35">
      <c r="A148" s="330"/>
      <c r="B148" s="425"/>
      <c r="C148" s="425"/>
      <c r="D148" s="342"/>
      <c r="E148" s="49" t="s">
        <v>24</v>
      </c>
      <c r="F148" s="49" t="s">
        <v>201</v>
      </c>
      <c r="G148" s="49" t="s">
        <v>205</v>
      </c>
      <c r="H148" s="49" t="s">
        <v>251</v>
      </c>
      <c r="I148" s="49" t="s">
        <v>248</v>
      </c>
      <c r="J148" s="49">
        <v>45</v>
      </c>
      <c r="K148" s="49">
        <v>55</v>
      </c>
      <c r="L148" s="45">
        <f t="shared" si="12"/>
        <v>11</v>
      </c>
      <c r="M148" s="45">
        <v>35</v>
      </c>
      <c r="N148" s="45">
        <f t="shared" si="13"/>
        <v>385</v>
      </c>
      <c r="O148" s="49">
        <v>85</v>
      </c>
      <c r="P148" s="45">
        <f t="shared" si="14"/>
        <v>470</v>
      </c>
      <c r="Q148" s="49"/>
      <c r="R148" s="49"/>
      <c r="S148" s="49">
        <v>470</v>
      </c>
    </row>
    <row r="149" spans="1:19" x14ac:dyDescent="0.35">
      <c r="A149" s="329">
        <v>35</v>
      </c>
      <c r="B149" s="424">
        <v>213170</v>
      </c>
      <c r="C149" s="424">
        <v>214520</v>
      </c>
      <c r="D149" s="341" t="s">
        <v>238</v>
      </c>
      <c r="E149" s="329" t="s">
        <v>23</v>
      </c>
      <c r="F149" s="49" t="s">
        <v>198</v>
      </c>
      <c r="G149" s="49" t="s">
        <v>205</v>
      </c>
      <c r="H149" s="49" t="s">
        <v>251</v>
      </c>
      <c r="I149" s="49" t="s">
        <v>258</v>
      </c>
      <c r="J149" s="49">
        <v>1</v>
      </c>
      <c r="K149" s="49">
        <v>18</v>
      </c>
      <c r="L149" s="45">
        <f t="shared" si="12"/>
        <v>18</v>
      </c>
      <c r="M149" s="45">
        <v>35</v>
      </c>
      <c r="N149" s="45">
        <f t="shared" si="13"/>
        <v>630</v>
      </c>
      <c r="O149" s="49">
        <v>30</v>
      </c>
      <c r="P149" s="45">
        <f t="shared" si="14"/>
        <v>660</v>
      </c>
      <c r="Q149" s="49"/>
      <c r="R149" s="49"/>
      <c r="S149" s="49">
        <v>660</v>
      </c>
    </row>
    <row r="150" spans="1:19" x14ac:dyDescent="0.35">
      <c r="A150" s="306"/>
      <c r="B150" s="304"/>
      <c r="C150" s="304"/>
      <c r="D150" s="422"/>
      <c r="E150" s="306"/>
      <c r="F150" s="329" t="s">
        <v>199</v>
      </c>
      <c r="G150" s="49" t="s">
        <v>205</v>
      </c>
      <c r="H150" s="49" t="s">
        <v>251</v>
      </c>
      <c r="I150" s="49" t="s">
        <v>258</v>
      </c>
      <c r="J150" s="49">
        <v>19</v>
      </c>
      <c r="K150" s="49">
        <v>33</v>
      </c>
      <c r="L150" s="45">
        <f t="shared" si="12"/>
        <v>15</v>
      </c>
      <c r="M150" s="45">
        <v>35</v>
      </c>
      <c r="N150" s="45">
        <f t="shared" si="13"/>
        <v>525</v>
      </c>
      <c r="O150" s="49">
        <v>30</v>
      </c>
      <c r="P150" s="45">
        <f t="shared" si="14"/>
        <v>555</v>
      </c>
      <c r="Q150" s="49"/>
      <c r="R150" s="49">
        <v>535</v>
      </c>
      <c r="S150" s="49"/>
    </row>
    <row r="151" spans="1:19" x14ac:dyDescent="0.35">
      <c r="A151" s="306"/>
      <c r="B151" s="304"/>
      <c r="C151" s="304"/>
      <c r="D151" s="422"/>
      <c r="E151" s="306"/>
      <c r="F151" s="306"/>
      <c r="G151" s="49" t="s">
        <v>205</v>
      </c>
      <c r="H151" s="49" t="s">
        <v>206</v>
      </c>
      <c r="I151" s="49" t="s">
        <v>247</v>
      </c>
      <c r="J151" s="49">
        <v>34</v>
      </c>
      <c r="K151" s="49">
        <v>38</v>
      </c>
      <c r="L151" s="45">
        <f t="shared" si="12"/>
        <v>5</v>
      </c>
      <c r="M151" s="45">
        <v>35</v>
      </c>
      <c r="N151" s="45">
        <f t="shared" si="13"/>
        <v>175</v>
      </c>
      <c r="O151" s="49">
        <v>0</v>
      </c>
      <c r="P151" s="45">
        <f t="shared" si="14"/>
        <v>175</v>
      </c>
      <c r="Q151" s="49"/>
      <c r="R151" s="49"/>
      <c r="S151" s="49">
        <v>175</v>
      </c>
    </row>
    <row r="152" spans="1:19" x14ac:dyDescent="0.35">
      <c r="A152" s="306"/>
      <c r="B152" s="304"/>
      <c r="C152" s="304"/>
      <c r="D152" s="422"/>
      <c r="E152" s="306"/>
      <c r="F152" s="330"/>
      <c r="G152" s="49" t="s">
        <v>250</v>
      </c>
      <c r="H152" s="49" t="s">
        <v>203</v>
      </c>
      <c r="I152" s="49" t="s">
        <v>247</v>
      </c>
      <c r="J152" s="49">
        <v>1</v>
      </c>
      <c r="K152" s="49">
        <v>4</v>
      </c>
      <c r="L152" s="45">
        <f t="shared" si="12"/>
        <v>4</v>
      </c>
      <c r="M152" s="45">
        <v>35</v>
      </c>
      <c r="N152" s="45">
        <f t="shared" si="13"/>
        <v>140</v>
      </c>
      <c r="O152" s="49">
        <v>0</v>
      </c>
      <c r="P152" s="45">
        <f t="shared" si="14"/>
        <v>140</v>
      </c>
      <c r="Q152" s="49">
        <v>125</v>
      </c>
      <c r="R152" s="49"/>
      <c r="S152" s="49"/>
    </row>
    <row r="153" spans="1:19" x14ac:dyDescent="0.35">
      <c r="A153" s="330"/>
      <c r="B153" s="425"/>
      <c r="C153" s="425"/>
      <c r="D153" s="342"/>
      <c r="E153" s="330"/>
      <c r="F153" s="49" t="s">
        <v>200</v>
      </c>
      <c r="G153" s="49" t="s">
        <v>250</v>
      </c>
      <c r="H153" s="49" t="s">
        <v>203</v>
      </c>
      <c r="I153" s="49" t="s">
        <v>252</v>
      </c>
      <c r="J153" s="49">
        <v>1</v>
      </c>
      <c r="K153" s="49">
        <v>8</v>
      </c>
      <c r="L153" s="45">
        <f t="shared" si="12"/>
        <v>8</v>
      </c>
      <c r="M153" s="45">
        <v>35</v>
      </c>
      <c r="N153" s="45">
        <f t="shared" si="13"/>
        <v>280</v>
      </c>
      <c r="O153" s="49">
        <v>0</v>
      </c>
      <c r="P153" s="45">
        <f t="shared" si="14"/>
        <v>280</v>
      </c>
      <c r="Q153" s="49">
        <v>255</v>
      </c>
      <c r="R153" s="49"/>
      <c r="S153" s="49"/>
    </row>
    <row r="154" spans="1:19" x14ac:dyDescent="0.35">
      <c r="A154" s="329">
        <v>36</v>
      </c>
      <c r="B154" s="424">
        <v>213170</v>
      </c>
      <c r="C154" s="424">
        <v>214520</v>
      </c>
      <c r="D154" s="341" t="s">
        <v>238</v>
      </c>
      <c r="E154" s="329" t="s">
        <v>24</v>
      </c>
      <c r="F154" s="49" t="s">
        <v>198</v>
      </c>
      <c r="G154" s="49" t="s">
        <v>205</v>
      </c>
      <c r="H154" s="49" t="s">
        <v>251</v>
      </c>
      <c r="I154" s="49" t="s">
        <v>258</v>
      </c>
      <c r="J154" s="49">
        <v>1</v>
      </c>
      <c r="K154" s="49">
        <v>18</v>
      </c>
      <c r="L154" s="45">
        <f t="shared" si="12"/>
        <v>18</v>
      </c>
      <c r="M154" s="45">
        <v>35</v>
      </c>
      <c r="N154" s="45">
        <f t="shared" si="13"/>
        <v>630</v>
      </c>
      <c r="O154" s="49">
        <v>30</v>
      </c>
      <c r="P154" s="45">
        <f t="shared" si="14"/>
        <v>660</v>
      </c>
      <c r="Q154" s="49"/>
      <c r="R154" s="49"/>
      <c r="S154" s="49">
        <v>660</v>
      </c>
    </row>
    <row r="155" spans="1:19" x14ac:dyDescent="0.35">
      <c r="A155" s="306"/>
      <c r="B155" s="304"/>
      <c r="C155" s="304"/>
      <c r="D155" s="422"/>
      <c r="E155" s="306"/>
      <c r="F155" s="329" t="s">
        <v>199</v>
      </c>
      <c r="G155" s="49" t="s">
        <v>205</v>
      </c>
      <c r="H155" s="49" t="s">
        <v>251</v>
      </c>
      <c r="I155" s="49" t="s">
        <v>258</v>
      </c>
      <c r="J155" s="49">
        <v>19</v>
      </c>
      <c r="K155" s="49">
        <v>33</v>
      </c>
      <c r="L155" s="45">
        <f t="shared" si="12"/>
        <v>15</v>
      </c>
      <c r="M155" s="45">
        <v>35</v>
      </c>
      <c r="N155" s="45">
        <f t="shared" si="13"/>
        <v>525</v>
      </c>
      <c r="O155" s="49">
        <v>30</v>
      </c>
      <c r="P155" s="45">
        <f t="shared" si="14"/>
        <v>555</v>
      </c>
      <c r="Q155" s="49"/>
      <c r="R155" s="49">
        <v>535</v>
      </c>
      <c r="S155" s="49"/>
    </row>
    <row r="156" spans="1:19" x14ac:dyDescent="0.35">
      <c r="A156" s="306"/>
      <c r="B156" s="304"/>
      <c r="C156" s="304"/>
      <c r="D156" s="422"/>
      <c r="E156" s="306"/>
      <c r="F156" s="306"/>
      <c r="G156" s="49" t="s">
        <v>205</v>
      </c>
      <c r="H156" s="49" t="s">
        <v>206</v>
      </c>
      <c r="I156" s="49" t="s">
        <v>247</v>
      </c>
      <c r="J156" s="49">
        <v>34</v>
      </c>
      <c r="K156" s="49">
        <v>38</v>
      </c>
      <c r="L156" s="45">
        <f t="shared" si="12"/>
        <v>5</v>
      </c>
      <c r="M156" s="45">
        <v>35</v>
      </c>
      <c r="N156" s="45">
        <f t="shared" si="13"/>
        <v>175</v>
      </c>
      <c r="O156" s="49">
        <v>0</v>
      </c>
      <c r="P156" s="45">
        <f t="shared" si="14"/>
        <v>175</v>
      </c>
      <c r="Q156" s="49"/>
      <c r="R156" s="49"/>
      <c r="S156" s="49">
        <v>175</v>
      </c>
    </row>
    <row r="157" spans="1:19" x14ac:dyDescent="0.35">
      <c r="A157" s="306"/>
      <c r="B157" s="304"/>
      <c r="C157" s="304"/>
      <c r="D157" s="422"/>
      <c r="E157" s="306"/>
      <c r="F157" s="330"/>
      <c r="G157" s="49" t="s">
        <v>250</v>
      </c>
      <c r="H157" s="49" t="s">
        <v>203</v>
      </c>
      <c r="I157" s="49" t="s">
        <v>247</v>
      </c>
      <c r="J157" s="49">
        <v>1</v>
      </c>
      <c r="K157" s="49">
        <v>4</v>
      </c>
      <c r="L157" s="45">
        <f t="shared" si="12"/>
        <v>4</v>
      </c>
      <c r="M157" s="45">
        <v>35</v>
      </c>
      <c r="N157" s="45">
        <f t="shared" si="13"/>
        <v>140</v>
      </c>
      <c r="O157" s="49">
        <v>0</v>
      </c>
      <c r="P157" s="45">
        <f t="shared" si="14"/>
        <v>140</v>
      </c>
      <c r="Q157" s="49">
        <v>130</v>
      </c>
      <c r="R157" s="49"/>
      <c r="S157" s="49"/>
    </row>
    <row r="158" spans="1:19" x14ac:dyDescent="0.35">
      <c r="A158" s="330"/>
      <c r="B158" s="425"/>
      <c r="C158" s="425"/>
      <c r="D158" s="342"/>
      <c r="E158" s="330"/>
      <c r="F158" s="49" t="s">
        <v>200</v>
      </c>
      <c r="G158" s="49" t="s">
        <v>250</v>
      </c>
      <c r="H158" s="49" t="s">
        <v>203</v>
      </c>
      <c r="I158" s="49" t="s">
        <v>252</v>
      </c>
      <c r="J158" s="49">
        <v>1</v>
      </c>
      <c r="K158" s="49">
        <v>8</v>
      </c>
      <c r="L158" s="45">
        <f t="shared" si="12"/>
        <v>8</v>
      </c>
      <c r="M158" s="45">
        <v>35</v>
      </c>
      <c r="N158" s="45">
        <f t="shared" si="13"/>
        <v>280</v>
      </c>
      <c r="O158" s="49">
        <v>0</v>
      </c>
      <c r="P158" s="45">
        <f t="shared" si="14"/>
        <v>280</v>
      </c>
      <c r="Q158" s="49">
        <v>255</v>
      </c>
      <c r="R158" s="49"/>
      <c r="S158" s="49"/>
    </row>
    <row r="159" spans="1:19" x14ac:dyDescent="0.35">
      <c r="A159" s="329">
        <v>37</v>
      </c>
      <c r="B159" s="424">
        <v>215860</v>
      </c>
      <c r="C159" s="424">
        <v>216910</v>
      </c>
      <c r="D159" s="341" t="s">
        <v>239</v>
      </c>
      <c r="E159" s="329" t="s">
        <v>23</v>
      </c>
      <c r="F159" s="329" t="s">
        <v>198</v>
      </c>
      <c r="G159" s="49" t="s">
        <v>205</v>
      </c>
      <c r="H159" s="49" t="s">
        <v>251</v>
      </c>
      <c r="I159" s="49" t="s">
        <v>249</v>
      </c>
      <c r="J159" s="49">
        <v>1</v>
      </c>
      <c r="K159" s="49">
        <v>14</v>
      </c>
      <c r="L159" s="45">
        <f t="shared" si="12"/>
        <v>14</v>
      </c>
      <c r="M159" s="45">
        <v>35</v>
      </c>
      <c r="N159" s="45">
        <f>M159*L159</f>
        <v>490</v>
      </c>
      <c r="O159" s="49">
        <v>85</v>
      </c>
      <c r="P159" s="45">
        <f t="shared" si="14"/>
        <v>575</v>
      </c>
      <c r="Q159" s="49"/>
      <c r="R159" s="49">
        <v>545</v>
      </c>
      <c r="S159" s="49"/>
    </row>
    <row r="160" spans="1:19" x14ac:dyDescent="0.35">
      <c r="A160" s="306"/>
      <c r="B160" s="304"/>
      <c r="C160" s="304"/>
      <c r="D160" s="422"/>
      <c r="E160" s="306"/>
      <c r="F160" s="306"/>
      <c r="G160" s="49" t="s">
        <v>22</v>
      </c>
      <c r="H160" s="49" t="s">
        <v>206</v>
      </c>
      <c r="I160" s="49" t="s">
        <v>247</v>
      </c>
      <c r="J160" s="49">
        <v>1</v>
      </c>
      <c r="K160" s="49">
        <v>4</v>
      </c>
      <c r="L160" s="45">
        <f t="shared" si="12"/>
        <v>4</v>
      </c>
      <c r="M160" s="45">
        <v>35</v>
      </c>
      <c r="N160" s="45">
        <f t="shared" si="13"/>
        <v>140</v>
      </c>
      <c r="O160" s="49">
        <v>15</v>
      </c>
      <c r="P160" s="45">
        <f t="shared" si="14"/>
        <v>155</v>
      </c>
      <c r="Q160" s="49"/>
      <c r="R160" s="49">
        <v>135</v>
      </c>
      <c r="S160" s="49"/>
    </row>
    <row r="161" spans="1:19" x14ac:dyDescent="0.35">
      <c r="A161" s="306"/>
      <c r="B161" s="304"/>
      <c r="C161" s="304"/>
      <c r="D161" s="422"/>
      <c r="E161" s="306"/>
      <c r="F161" s="330"/>
      <c r="G161" s="49" t="s">
        <v>230</v>
      </c>
      <c r="H161" s="49" t="s">
        <v>203</v>
      </c>
      <c r="I161" s="49" t="s">
        <v>247</v>
      </c>
      <c r="J161" s="49">
        <v>1</v>
      </c>
      <c r="K161" s="49">
        <v>6</v>
      </c>
      <c r="L161" s="45">
        <f t="shared" si="12"/>
        <v>6</v>
      </c>
      <c r="M161" s="45">
        <v>35</v>
      </c>
      <c r="N161" s="45">
        <f t="shared" si="13"/>
        <v>210</v>
      </c>
      <c r="O161" s="49">
        <v>265</v>
      </c>
      <c r="P161" s="45">
        <f t="shared" si="14"/>
        <v>475</v>
      </c>
      <c r="Q161" s="49">
        <v>445</v>
      </c>
      <c r="R161" s="49"/>
      <c r="S161" s="49"/>
    </row>
    <row r="162" spans="1:19" x14ac:dyDescent="0.35">
      <c r="A162" s="330"/>
      <c r="B162" s="425"/>
      <c r="C162" s="425"/>
      <c r="D162" s="342"/>
      <c r="E162" s="330"/>
      <c r="F162" s="49" t="s">
        <v>199</v>
      </c>
      <c r="G162" s="49" t="s">
        <v>205</v>
      </c>
      <c r="H162" s="49" t="s">
        <v>251</v>
      </c>
      <c r="I162" s="49" t="s">
        <v>247</v>
      </c>
      <c r="J162" s="49">
        <v>15</v>
      </c>
      <c r="K162" s="49">
        <v>25</v>
      </c>
      <c r="L162" s="45">
        <f t="shared" si="12"/>
        <v>11</v>
      </c>
      <c r="M162" s="45">
        <v>35</v>
      </c>
      <c r="N162" s="45">
        <f t="shared" si="13"/>
        <v>385</v>
      </c>
      <c r="O162" s="49">
        <v>160</v>
      </c>
      <c r="P162" s="45">
        <f t="shared" si="14"/>
        <v>545</v>
      </c>
      <c r="Q162" s="49"/>
      <c r="R162" s="49">
        <v>525</v>
      </c>
      <c r="S162" s="49"/>
    </row>
    <row r="163" spans="1:19" x14ac:dyDescent="0.35">
      <c r="A163" s="329">
        <v>38</v>
      </c>
      <c r="B163" s="424">
        <v>215860</v>
      </c>
      <c r="C163" s="424">
        <v>216910</v>
      </c>
      <c r="D163" s="341" t="s">
        <v>239</v>
      </c>
      <c r="E163" s="329" t="s">
        <v>24</v>
      </c>
      <c r="F163" s="329" t="s">
        <v>198</v>
      </c>
      <c r="G163" s="49" t="s">
        <v>205</v>
      </c>
      <c r="H163" s="49" t="s">
        <v>251</v>
      </c>
      <c r="I163" s="49" t="s">
        <v>258</v>
      </c>
      <c r="J163" s="49">
        <v>1</v>
      </c>
      <c r="K163" s="49">
        <v>15</v>
      </c>
      <c r="L163" s="45">
        <f t="shared" si="12"/>
        <v>15</v>
      </c>
      <c r="M163" s="45">
        <v>35</v>
      </c>
      <c r="N163" s="45">
        <f t="shared" si="13"/>
        <v>525</v>
      </c>
      <c r="O163" s="49">
        <v>65</v>
      </c>
      <c r="P163" s="45">
        <f t="shared" si="14"/>
        <v>590</v>
      </c>
      <c r="Q163" s="49"/>
      <c r="R163" s="49">
        <v>560</v>
      </c>
      <c r="S163" s="49"/>
    </row>
    <row r="164" spans="1:19" x14ac:dyDescent="0.35">
      <c r="A164" s="306"/>
      <c r="B164" s="304"/>
      <c r="C164" s="304"/>
      <c r="D164" s="422"/>
      <c r="E164" s="306"/>
      <c r="F164" s="330"/>
      <c r="G164" s="49" t="s">
        <v>230</v>
      </c>
      <c r="H164" s="49" t="s">
        <v>203</v>
      </c>
      <c r="I164" s="49" t="s">
        <v>247</v>
      </c>
      <c r="J164" s="49">
        <v>1</v>
      </c>
      <c r="K164" s="49">
        <v>6</v>
      </c>
      <c r="L164" s="45">
        <f t="shared" si="12"/>
        <v>6</v>
      </c>
      <c r="M164" s="45">
        <v>35</v>
      </c>
      <c r="N164" s="45">
        <f t="shared" si="13"/>
        <v>210</v>
      </c>
      <c r="O164" s="49">
        <v>420</v>
      </c>
      <c r="P164" s="45">
        <f t="shared" si="14"/>
        <v>630</v>
      </c>
      <c r="Q164" s="49">
        <v>600</v>
      </c>
      <c r="R164" s="49"/>
      <c r="S164" s="49"/>
    </row>
    <row r="165" spans="1:19" x14ac:dyDescent="0.35">
      <c r="A165" s="330"/>
      <c r="B165" s="425"/>
      <c r="C165" s="425"/>
      <c r="D165" s="342"/>
      <c r="E165" s="330"/>
      <c r="F165" s="49" t="s">
        <v>199</v>
      </c>
      <c r="G165" s="49" t="s">
        <v>205</v>
      </c>
      <c r="H165" s="49" t="s">
        <v>251</v>
      </c>
      <c r="I165" s="49" t="s">
        <v>248</v>
      </c>
      <c r="J165" s="49">
        <v>16</v>
      </c>
      <c r="K165" s="49">
        <v>25</v>
      </c>
      <c r="L165" s="45">
        <f t="shared" si="12"/>
        <v>10</v>
      </c>
      <c r="M165" s="45">
        <v>35</v>
      </c>
      <c r="N165" s="45">
        <f t="shared" si="13"/>
        <v>350</v>
      </c>
      <c r="O165" s="49">
        <v>135</v>
      </c>
      <c r="P165" s="45">
        <f t="shared" si="14"/>
        <v>485</v>
      </c>
      <c r="Q165" s="49"/>
      <c r="R165" s="49">
        <v>480</v>
      </c>
      <c r="S165" s="49"/>
    </row>
    <row r="166" spans="1:19" ht="14.5" customHeight="1" x14ac:dyDescent="0.35">
      <c r="A166" s="329">
        <v>39</v>
      </c>
      <c r="B166" s="424">
        <v>218330</v>
      </c>
      <c r="C166" s="424">
        <v>218920</v>
      </c>
      <c r="D166" s="341" t="s">
        <v>240</v>
      </c>
      <c r="E166" s="329" t="s">
        <v>23</v>
      </c>
      <c r="F166" s="329" t="s">
        <v>198</v>
      </c>
      <c r="G166" s="49" t="s">
        <v>250</v>
      </c>
      <c r="H166" s="49" t="s">
        <v>203</v>
      </c>
      <c r="I166" s="49" t="s">
        <v>252</v>
      </c>
      <c r="J166" s="49">
        <v>1</v>
      </c>
      <c r="K166" s="49">
        <v>4</v>
      </c>
      <c r="L166" s="45">
        <f t="shared" si="12"/>
        <v>4</v>
      </c>
      <c r="M166" s="45">
        <v>35</v>
      </c>
      <c r="N166" s="45">
        <f t="shared" si="13"/>
        <v>140</v>
      </c>
      <c r="O166" s="49">
        <v>0</v>
      </c>
      <c r="P166" s="45">
        <f t="shared" si="14"/>
        <v>140</v>
      </c>
      <c r="Q166" s="49"/>
      <c r="R166" s="49"/>
      <c r="S166" s="49">
        <v>145</v>
      </c>
    </row>
    <row r="167" spans="1:19" ht="14.5" customHeight="1" x14ac:dyDescent="0.35">
      <c r="A167" s="306"/>
      <c r="B167" s="304"/>
      <c r="C167" s="304"/>
      <c r="D167" s="422"/>
      <c r="E167" s="330"/>
      <c r="F167" s="330"/>
      <c r="G167" s="49" t="s">
        <v>205</v>
      </c>
      <c r="H167" s="49" t="s">
        <v>251</v>
      </c>
      <c r="I167" s="49" t="s">
        <v>252</v>
      </c>
      <c r="J167" s="49">
        <v>1</v>
      </c>
      <c r="K167" s="49">
        <v>5</v>
      </c>
      <c r="L167" s="45">
        <f t="shared" si="12"/>
        <v>5</v>
      </c>
      <c r="M167" s="45">
        <v>35</v>
      </c>
      <c r="N167" s="45">
        <f t="shared" si="13"/>
        <v>175</v>
      </c>
      <c r="O167" s="49">
        <v>0</v>
      </c>
      <c r="P167" s="45">
        <f t="shared" si="14"/>
        <v>175</v>
      </c>
      <c r="Q167" s="49">
        <v>150</v>
      </c>
      <c r="R167" s="49"/>
      <c r="S167" s="49"/>
    </row>
    <row r="168" spans="1:19" x14ac:dyDescent="0.35">
      <c r="A168" s="306"/>
      <c r="B168" s="304"/>
      <c r="C168" s="304"/>
      <c r="D168" s="422"/>
      <c r="E168" s="329" t="s">
        <v>23</v>
      </c>
      <c r="F168" s="329" t="s">
        <v>199</v>
      </c>
      <c r="G168" s="49" t="s">
        <v>205</v>
      </c>
      <c r="H168" s="49" t="s">
        <v>251</v>
      </c>
      <c r="I168" s="49" t="s">
        <v>252</v>
      </c>
      <c r="J168" s="49">
        <v>6</v>
      </c>
      <c r="K168" s="49">
        <v>11</v>
      </c>
      <c r="L168" s="45">
        <f t="shared" si="12"/>
        <v>6</v>
      </c>
      <c r="M168" s="45">
        <v>35</v>
      </c>
      <c r="N168" s="45">
        <f t="shared" si="13"/>
        <v>210</v>
      </c>
      <c r="O168" s="49">
        <v>0</v>
      </c>
      <c r="P168" s="45">
        <f t="shared" si="14"/>
        <v>210</v>
      </c>
      <c r="Q168" s="49">
        <v>200</v>
      </c>
      <c r="R168" s="49"/>
      <c r="S168" s="49"/>
    </row>
    <row r="169" spans="1:19" x14ac:dyDescent="0.35">
      <c r="A169" s="306"/>
      <c r="B169" s="304"/>
      <c r="C169" s="304"/>
      <c r="D169" s="422"/>
      <c r="E169" s="330"/>
      <c r="F169" s="330"/>
      <c r="G169" s="49" t="s">
        <v>250</v>
      </c>
      <c r="H169" s="49" t="s">
        <v>203</v>
      </c>
      <c r="I169" s="49" t="s">
        <v>252</v>
      </c>
      <c r="J169" s="49">
        <v>5</v>
      </c>
      <c r="K169" s="49">
        <v>8</v>
      </c>
      <c r="L169" s="45">
        <f t="shared" ref="L169" si="15">SUM(K169-J169)+1</f>
        <v>4</v>
      </c>
      <c r="M169" s="45">
        <v>35</v>
      </c>
      <c r="N169" s="45">
        <f t="shared" ref="N169" si="16">M169*L169</f>
        <v>140</v>
      </c>
      <c r="O169" s="49">
        <v>35</v>
      </c>
      <c r="P169" s="45">
        <f t="shared" ref="P169" si="17">SUM(N169:O169)</f>
        <v>175</v>
      </c>
      <c r="Q169" s="49">
        <v>160</v>
      </c>
      <c r="R169" s="49"/>
      <c r="S169" s="49"/>
    </row>
    <row r="170" spans="1:19" x14ac:dyDescent="0.35">
      <c r="A170" s="306"/>
      <c r="B170" s="304"/>
      <c r="C170" s="304"/>
      <c r="D170" s="422"/>
      <c r="E170" s="329" t="s">
        <v>24</v>
      </c>
      <c r="F170" s="329" t="s">
        <v>200</v>
      </c>
      <c r="G170" s="49" t="s">
        <v>250</v>
      </c>
      <c r="H170" s="49" t="s">
        <v>203</v>
      </c>
      <c r="I170" s="49" t="s">
        <v>252</v>
      </c>
      <c r="J170" s="49">
        <v>1</v>
      </c>
      <c r="K170" s="49">
        <v>4</v>
      </c>
      <c r="L170" s="45">
        <f t="shared" si="12"/>
        <v>4</v>
      </c>
      <c r="M170" s="45">
        <v>35</v>
      </c>
      <c r="N170" s="45">
        <f t="shared" si="13"/>
        <v>140</v>
      </c>
      <c r="O170" s="49">
        <v>0</v>
      </c>
      <c r="P170" s="45">
        <f t="shared" si="14"/>
        <v>140</v>
      </c>
      <c r="Q170" s="49">
        <v>160</v>
      </c>
      <c r="R170" s="49"/>
      <c r="S170" s="49"/>
    </row>
    <row r="171" spans="1:19" x14ac:dyDescent="0.35">
      <c r="A171" s="306"/>
      <c r="B171" s="304"/>
      <c r="C171" s="304"/>
      <c r="D171" s="422"/>
      <c r="E171" s="330"/>
      <c r="F171" s="330"/>
      <c r="G171" s="49" t="s">
        <v>205</v>
      </c>
      <c r="H171" s="49" t="s">
        <v>251</v>
      </c>
      <c r="I171" s="49" t="s">
        <v>252</v>
      </c>
      <c r="J171" s="49">
        <v>1</v>
      </c>
      <c r="K171" s="49">
        <v>5</v>
      </c>
      <c r="L171" s="45">
        <f t="shared" si="12"/>
        <v>5</v>
      </c>
      <c r="M171" s="45">
        <v>35</v>
      </c>
      <c r="N171" s="45">
        <f t="shared" ref="N171" si="18">M171*L171</f>
        <v>175</v>
      </c>
      <c r="O171" s="49">
        <v>50</v>
      </c>
      <c r="P171" s="45">
        <f t="shared" ref="P171" si="19">SUM(N171:O171)</f>
        <v>225</v>
      </c>
      <c r="Q171" s="49"/>
      <c r="R171" s="49"/>
      <c r="S171" s="49">
        <v>205</v>
      </c>
    </row>
    <row r="172" spans="1:19" x14ac:dyDescent="0.35">
      <c r="A172" s="306"/>
      <c r="B172" s="304"/>
      <c r="C172" s="304"/>
      <c r="D172" s="422"/>
      <c r="E172" s="329" t="s">
        <v>24</v>
      </c>
      <c r="F172" s="329" t="s">
        <v>201</v>
      </c>
      <c r="G172" s="49" t="s">
        <v>205</v>
      </c>
      <c r="H172" s="49" t="s">
        <v>251</v>
      </c>
      <c r="I172" s="49" t="s">
        <v>252</v>
      </c>
      <c r="J172" s="49">
        <v>6</v>
      </c>
      <c r="K172" s="49">
        <v>11</v>
      </c>
      <c r="L172" s="45">
        <f t="shared" si="12"/>
        <v>6</v>
      </c>
      <c r="M172" s="45">
        <v>35</v>
      </c>
      <c r="N172" s="45">
        <f t="shared" si="13"/>
        <v>210</v>
      </c>
      <c r="O172" s="49">
        <v>40</v>
      </c>
      <c r="P172" s="45">
        <f t="shared" si="14"/>
        <v>250</v>
      </c>
      <c r="Q172" s="49">
        <v>240</v>
      </c>
      <c r="R172" s="49"/>
      <c r="S172" s="49"/>
    </row>
    <row r="173" spans="1:19" x14ac:dyDescent="0.35">
      <c r="A173" s="330"/>
      <c r="B173" s="425"/>
      <c r="C173" s="425"/>
      <c r="D173" s="342"/>
      <c r="E173" s="330"/>
      <c r="F173" s="330"/>
      <c r="G173" s="49" t="s">
        <v>250</v>
      </c>
      <c r="H173" s="49" t="s">
        <v>203</v>
      </c>
      <c r="I173" s="49" t="s">
        <v>252</v>
      </c>
      <c r="J173" s="49">
        <v>5</v>
      </c>
      <c r="K173" s="49">
        <v>8</v>
      </c>
      <c r="L173" s="45">
        <f t="shared" ref="L173" si="20">SUM(K173-J173)+1</f>
        <v>4</v>
      </c>
      <c r="M173" s="45">
        <v>35</v>
      </c>
      <c r="N173" s="45">
        <f t="shared" ref="N173" si="21">M173*L173</f>
        <v>140</v>
      </c>
      <c r="O173" s="49">
        <v>40</v>
      </c>
      <c r="P173" s="45">
        <f t="shared" ref="P173" si="22">SUM(N173:O173)</f>
        <v>180</v>
      </c>
      <c r="Q173" s="49">
        <v>185</v>
      </c>
      <c r="R173" s="49"/>
      <c r="S173" s="49"/>
    </row>
    <row r="174" spans="1:19" x14ac:dyDescent="0.35">
      <c r="A174" s="329">
        <v>40</v>
      </c>
      <c r="B174" s="424">
        <v>207730</v>
      </c>
      <c r="C174" s="424">
        <v>208400</v>
      </c>
      <c r="D174" s="341" t="s">
        <v>257</v>
      </c>
      <c r="E174" s="329" t="s">
        <v>23</v>
      </c>
      <c r="F174" s="329" t="s">
        <v>198</v>
      </c>
      <c r="G174" s="49" t="s">
        <v>205</v>
      </c>
      <c r="H174" s="49" t="s">
        <v>206</v>
      </c>
      <c r="I174" s="49" t="s">
        <v>248</v>
      </c>
      <c r="J174" s="49">
        <v>1</v>
      </c>
      <c r="K174" s="49">
        <v>5</v>
      </c>
      <c r="L174" s="45">
        <f t="shared" si="12"/>
        <v>5</v>
      </c>
      <c r="M174" s="45">
        <v>35</v>
      </c>
      <c r="N174" s="45">
        <f t="shared" si="13"/>
        <v>175</v>
      </c>
      <c r="O174" s="49">
        <v>120</v>
      </c>
      <c r="P174" s="45">
        <f t="shared" si="14"/>
        <v>295</v>
      </c>
      <c r="Q174" s="49"/>
      <c r="R174" s="49"/>
      <c r="S174" s="49">
        <v>295</v>
      </c>
    </row>
    <row r="175" spans="1:19" x14ac:dyDescent="0.35">
      <c r="A175" s="306"/>
      <c r="B175" s="304"/>
      <c r="C175" s="304"/>
      <c r="D175" s="422"/>
      <c r="E175" s="306"/>
      <c r="F175" s="306"/>
      <c r="G175" s="49" t="s">
        <v>250</v>
      </c>
      <c r="H175" s="49" t="s">
        <v>203</v>
      </c>
      <c r="I175" s="49" t="s">
        <v>252</v>
      </c>
      <c r="J175" s="49">
        <v>4</v>
      </c>
      <c r="K175" s="49">
        <v>6</v>
      </c>
      <c r="L175" s="45">
        <f t="shared" si="12"/>
        <v>3</v>
      </c>
      <c r="M175" s="45">
        <v>35</v>
      </c>
      <c r="N175" s="45">
        <f t="shared" si="13"/>
        <v>105</v>
      </c>
      <c r="O175" s="49">
        <v>40</v>
      </c>
      <c r="P175" s="45">
        <f t="shared" si="14"/>
        <v>145</v>
      </c>
      <c r="Q175" s="49">
        <v>125</v>
      </c>
      <c r="R175" s="49"/>
      <c r="S175" s="49"/>
    </row>
    <row r="176" spans="1:19" x14ac:dyDescent="0.35">
      <c r="A176" s="306"/>
      <c r="B176" s="304"/>
      <c r="C176" s="304"/>
      <c r="D176" s="422"/>
      <c r="E176" s="330"/>
      <c r="F176" s="330"/>
      <c r="G176" s="49" t="s">
        <v>250</v>
      </c>
      <c r="H176" s="49" t="s">
        <v>203</v>
      </c>
      <c r="I176" s="49" t="s">
        <v>252</v>
      </c>
      <c r="J176" s="49">
        <v>4</v>
      </c>
      <c r="K176" s="49">
        <v>6</v>
      </c>
      <c r="L176" s="45">
        <f t="shared" si="12"/>
        <v>3</v>
      </c>
      <c r="M176" s="45">
        <v>35</v>
      </c>
      <c r="N176" s="45">
        <f t="shared" si="13"/>
        <v>105</v>
      </c>
      <c r="O176" s="49">
        <v>40</v>
      </c>
      <c r="P176" s="45">
        <f t="shared" si="14"/>
        <v>145</v>
      </c>
      <c r="Q176" s="49">
        <v>125</v>
      </c>
      <c r="R176" s="49"/>
      <c r="S176" s="49"/>
    </row>
    <row r="177" spans="1:19" x14ac:dyDescent="0.35">
      <c r="A177" s="306"/>
      <c r="B177" s="304"/>
      <c r="C177" s="304"/>
      <c r="D177" s="422"/>
      <c r="E177" s="329" t="s">
        <v>24</v>
      </c>
      <c r="F177" s="329" t="s">
        <v>199</v>
      </c>
      <c r="G177" s="49" t="s">
        <v>230</v>
      </c>
      <c r="H177" s="49" t="s">
        <v>203</v>
      </c>
      <c r="I177" s="49" t="s">
        <v>247</v>
      </c>
      <c r="J177" s="49">
        <v>1</v>
      </c>
      <c r="K177" s="49">
        <v>6</v>
      </c>
      <c r="L177" s="45">
        <f t="shared" si="12"/>
        <v>6</v>
      </c>
      <c r="M177" s="45">
        <v>35</v>
      </c>
      <c r="N177" s="45">
        <f t="shared" si="13"/>
        <v>210</v>
      </c>
      <c r="O177" s="49">
        <v>100</v>
      </c>
      <c r="P177" s="45">
        <f t="shared" si="14"/>
        <v>310</v>
      </c>
      <c r="Q177" s="49">
        <v>270</v>
      </c>
      <c r="R177" s="49"/>
      <c r="S177" s="49"/>
    </row>
    <row r="178" spans="1:19" x14ac:dyDescent="0.35">
      <c r="A178" s="306"/>
      <c r="B178" s="304"/>
      <c r="C178" s="304"/>
      <c r="D178" s="422"/>
      <c r="E178" s="306"/>
      <c r="F178" s="306"/>
      <c r="G178" s="49" t="s">
        <v>205</v>
      </c>
      <c r="H178" s="49" t="s">
        <v>206</v>
      </c>
      <c r="I178" s="49" t="s">
        <v>248</v>
      </c>
      <c r="J178" s="49">
        <v>1</v>
      </c>
      <c r="K178" s="49">
        <v>5</v>
      </c>
      <c r="L178" s="45">
        <f t="shared" si="12"/>
        <v>5</v>
      </c>
      <c r="M178" s="45">
        <v>35</v>
      </c>
      <c r="N178" s="45">
        <f t="shared" si="13"/>
        <v>175</v>
      </c>
      <c r="O178" s="49">
        <v>120</v>
      </c>
      <c r="P178" s="45">
        <f t="shared" si="14"/>
        <v>295</v>
      </c>
      <c r="Q178" s="49"/>
      <c r="R178" s="49"/>
      <c r="S178" s="49">
        <v>295</v>
      </c>
    </row>
    <row r="179" spans="1:19" x14ac:dyDescent="0.35">
      <c r="A179" s="306"/>
      <c r="B179" s="304"/>
      <c r="C179" s="304"/>
      <c r="D179" s="422"/>
      <c r="E179" s="306"/>
      <c r="F179" s="306"/>
      <c r="G179" s="49" t="s">
        <v>250</v>
      </c>
      <c r="H179" s="49" t="s">
        <v>203</v>
      </c>
      <c r="I179" s="49" t="s">
        <v>252</v>
      </c>
      <c r="J179" s="49">
        <v>4</v>
      </c>
      <c r="K179" s="49">
        <v>6</v>
      </c>
      <c r="L179" s="45">
        <f t="shared" si="12"/>
        <v>3</v>
      </c>
      <c r="M179" s="45">
        <v>35</v>
      </c>
      <c r="N179" s="45">
        <f t="shared" si="13"/>
        <v>105</v>
      </c>
      <c r="O179" s="49">
        <v>40</v>
      </c>
      <c r="P179" s="45">
        <f t="shared" si="14"/>
        <v>145</v>
      </c>
      <c r="Q179" s="49">
        <v>125</v>
      </c>
      <c r="R179" s="49"/>
      <c r="S179" s="49"/>
    </row>
    <row r="180" spans="1:19" x14ac:dyDescent="0.35">
      <c r="A180" s="330"/>
      <c r="B180" s="425"/>
      <c r="C180" s="425"/>
      <c r="D180" s="342"/>
      <c r="E180" s="330"/>
      <c r="F180" s="330"/>
      <c r="G180" s="49" t="s">
        <v>250</v>
      </c>
      <c r="H180" s="49" t="s">
        <v>203</v>
      </c>
      <c r="I180" s="49" t="s">
        <v>252</v>
      </c>
      <c r="J180" s="49">
        <v>4</v>
      </c>
      <c r="K180" s="49">
        <v>6</v>
      </c>
      <c r="L180" s="45">
        <f t="shared" si="12"/>
        <v>3</v>
      </c>
      <c r="M180" s="45">
        <v>35</v>
      </c>
      <c r="N180" s="45">
        <f t="shared" si="13"/>
        <v>105</v>
      </c>
      <c r="O180" s="49">
        <v>40</v>
      </c>
      <c r="P180" s="45">
        <f t="shared" si="14"/>
        <v>145</v>
      </c>
      <c r="Q180" s="49">
        <v>125</v>
      </c>
      <c r="R180" s="49"/>
      <c r="S180" s="49"/>
    </row>
    <row r="181" spans="1:19" x14ac:dyDescent="0.35">
      <c r="A181" s="329">
        <v>41</v>
      </c>
      <c r="B181" s="424" t="s">
        <v>241</v>
      </c>
      <c r="C181" s="424" t="s">
        <v>243</v>
      </c>
      <c r="D181" s="341" t="s">
        <v>242</v>
      </c>
      <c r="E181" s="49" t="s">
        <v>23</v>
      </c>
      <c r="F181" s="49" t="s">
        <v>198</v>
      </c>
      <c r="G181" s="49" t="s">
        <v>230</v>
      </c>
      <c r="H181" s="49" t="s">
        <v>203</v>
      </c>
      <c r="I181" s="49" t="s">
        <v>252</v>
      </c>
      <c r="J181" s="49">
        <v>1</v>
      </c>
      <c r="K181" s="49">
        <v>6</v>
      </c>
      <c r="L181" s="45">
        <f t="shared" si="12"/>
        <v>6</v>
      </c>
      <c r="M181" s="45">
        <v>35</v>
      </c>
      <c r="N181" s="45">
        <f t="shared" si="13"/>
        <v>210</v>
      </c>
      <c r="O181" s="49">
        <v>180</v>
      </c>
      <c r="P181" s="45">
        <f t="shared" si="14"/>
        <v>390</v>
      </c>
      <c r="Q181" s="49">
        <v>340</v>
      </c>
      <c r="R181" s="49"/>
      <c r="S181" s="49"/>
    </row>
    <row r="182" spans="1:19" x14ac:dyDescent="0.35">
      <c r="A182" s="330"/>
      <c r="B182" s="425"/>
      <c r="C182" s="425"/>
      <c r="D182" s="342"/>
      <c r="E182" s="49" t="s">
        <v>24</v>
      </c>
      <c r="F182" s="49" t="s">
        <v>199</v>
      </c>
      <c r="G182" s="49" t="s">
        <v>230</v>
      </c>
      <c r="H182" s="49" t="s">
        <v>203</v>
      </c>
      <c r="I182" s="49" t="s">
        <v>252</v>
      </c>
      <c r="J182" s="49">
        <v>1</v>
      </c>
      <c r="K182" s="49">
        <v>6</v>
      </c>
      <c r="L182" s="45">
        <f t="shared" si="12"/>
        <v>6</v>
      </c>
      <c r="M182" s="45">
        <v>35</v>
      </c>
      <c r="N182" s="45">
        <f t="shared" si="13"/>
        <v>210</v>
      </c>
      <c r="O182" s="49">
        <v>165</v>
      </c>
      <c r="P182" s="45">
        <f t="shared" si="14"/>
        <v>375</v>
      </c>
      <c r="Q182" s="49">
        <v>320</v>
      </c>
      <c r="R182" s="49"/>
      <c r="S182" s="49"/>
    </row>
    <row r="183" spans="1:19" x14ac:dyDescent="0.35">
      <c r="A183" s="329">
        <v>42</v>
      </c>
      <c r="B183" s="424" t="s">
        <v>244</v>
      </c>
      <c r="C183" s="424">
        <v>191500</v>
      </c>
      <c r="D183" s="341" t="s">
        <v>242</v>
      </c>
      <c r="E183" s="49" t="s">
        <v>23</v>
      </c>
      <c r="F183" s="49" t="s">
        <v>198</v>
      </c>
      <c r="G183" s="49" t="s">
        <v>230</v>
      </c>
      <c r="H183" s="49" t="s">
        <v>203</v>
      </c>
      <c r="I183" s="49" t="s">
        <v>252</v>
      </c>
      <c r="J183" s="49">
        <v>1</v>
      </c>
      <c r="K183" s="49">
        <v>6</v>
      </c>
      <c r="L183" s="45">
        <f t="shared" si="12"/>
        <v>6</v>
      </c>
      <c r="M183" s="45">
        <v>35</v>
      </c>
      <c r="N183" s="45">
        <f t="shared" si="13"/>
        <v>210</v>
      </c>
      <c r="O183" s="49">
        <v>180</v>
      </c>
      <c r="P183" s="45">
        <f t="shared" si="14"/>
        <v>390</v>
      </c>
      <c r="Q183" s="49">
        <v>320</v>
      </c>
      <c r="R183" s="49"/>
      <c r="S183" s="49"/>
    </row>
    <row r="184" spans="1:19" x14ac:dyDescent="0.35">
      <c r="A184" s="330"/>
      <c r="B184" s="425"/>
      <c r="C184" s="425"/>
      <c r="D184" s="342"/>
      <c r="E184" s="49" t="s">
        <v>24</v>
      </c>
      <c r="F184" s="49" t="s">
        <v>199</v>
      </c>
      <c r="G184" s="49" t="s">
        <v>230</v>
      </c>
      <c r="H184" s="49" t="s">
        <v>203</v>
      </c>
      <c r="I184" s="49" t="s">
        <v>252</v>
      </c>
      <c r="J184" s="49">
        <v>1</v>
      </c>
      <c r="K184" s="49">
        <v>6</v>
      </c>
      <c r="L184" s="45">
        <f t="shared" si="12"/>
        <v>6</v>
      </c>
      <c r="M184" s="45">
        <v>35</v>
      </c>
      <c r="N184" s="45">
        <f t="shared" si="13"/>
        <v>210</v>
      </c>
      <c r="O184" s="49">
        <v>140</v>
      </c>
      <c r="P184" s="45">
        <f t="shared" si="14"/>
        <v>350</v>
      </c>
      <c r="Q184" s="49">
        <v>320</v>
      </c>
      <c r="R184" s="49"/>
      <c r="S184" s="49"/>
    </row>
    <row r="185" spans="1:19" x14ac:dyDescent="0.35">
      <c r="A185" s="329">
        <v>43</v>
      </c>
      <c r="B185" s="424" t="s">
        <v>245</v>
      </c>
      <c r="C185" s="424" t="s">
        <v>246</v>
      </c>
      <c r="D185" s="341" t="s">
        <v>242</v>
      </c>
      <c r="E185" s="49" t="s">
        <v>24</v>
      </c>
      <c r="F185" s="49" t="s">
        <v>198</v>
      </c>
      <c r="G185" s="49" t="s">
        <v>230</v>
      </c>
      <c r="H185" s="49" t="s">
        <v>203</v>
      </c>
      <c r="I185" s="49" t="s">
        <v>252</v>
      </c>
      <c r="J185" s="49">
        <v>1</v>
      </c>
      <c r="K185" s="49">
        <v>6</v>
      </c>
      <c r="L185" s="45">
        <f t="shared" si="12"/>
        <v>6</v>
      </c>
      <c r="M185" s="45">
        <v>35</v>
      </c>
      <c r="N185" s="45">
        <f t="shared" si="13"/>
        <v>210</v>
      </c>
      <c r="O185" s="49">
        <v>180</v>
      </c>
      <c r="P185" s="45">
        <f t="shared" si="14"/>
        <v>390</v>
      </c>
      <c r="Q185" s="49">
        <v>380</v>
      </c>
      <c r="R185" s="49"/>
      <c r="S185" s="49"/>
    </row>
    <row r="186" spans="1:19" ht="16" thickBot="1" x14ac:dyDescent="0.4">
      <c r="A186" s="330"/>
      <c r="B186" s="425"/>
      <c r="C186" s="425"/>
      <c r="D186" s="342"/>
      <c r="E186" s="49" t="s">
        <v>23</v>
      </c>
      <c r="F186" s="49" t="s">
        <v>199</v>
      </c>
      <c r="G186" s="49" t="s">
        <v>230</v>
      </c>
      <c r="H186" s="49" t="s">
        <v>203</v>
      </c>
      <c r="I186" s="49" t="s">
        <v>252</v>
      </c>
      <c r="J186" s="49">
        <v>1</v>
      </c>
      <c r="K186" s="49">
        <v>6</v>
      </c>
      <c r="L186" s="45">
        <f t="shared" si="12"/>
        <v>6</v>
      </c>
      <c r="M186" s="45">
        <v>35</v>
      </c>
      <c r="N186" s="45">
        <f t="shared" si="13"/>
        <v>210</v>
      </c>
      <c r="O186" s="49">
        <v>220</v>
      </c>
      <c r="P186" s="67">
        <f t="shared" si="14"/>
        <v>430</v>
      </c>
      <c r="Q186" s="68">
        <v>320</v>
      </c>
      <c r="R186" s="68"/>
      <c r="S186" s="68"/>
    </row>
    <row r="187" spans="1:19" ht="16" thickBot="1" x14ac:dyDescent="0.4">
      <c r="P187" s="35">
        <f>SUM(P4:P186)</f>
        <v>63031</v>
      </c>
      <c r="Q187" s="36">
        <f t="shared" ref="Q187:S187" si="23">SUM(Q4:Q186)</f>
        <v>19340</v>
      </c>
      <c r="R187" s="36">
        <f t="shared" si="23"/>
        <v>24125</v>
      </c>
      <c r="S187" s="37">
        <f t="shared" si="23"/>
        <v>14990</v>
      </c>
    </row>
    <row r="189" spans="1:19" ht="16" thickBot="1" x14ac:dyDescent="0.4">
      <c r="I189" s="75" t="s">
        <v>338</v>
      </c>
      <c r="J189" s="60"/>
      <c r="K189" s="60"/>
      <c r="L189" s="60"/>
      <c r="M189" s="60"/>
      <c r="N189" s="60"/>
    </row>
    <row r="190" spans="1:19" ht="16" thickBot="1" x14ac:dyDescent="0.4">
      <c r="G190" s="76" t="s">
        <v>304</v>
      </c>
      <c r="H190" s="77"/>
      <c r="I190" s="78" t="s">
        <v>260</v>
      </c>
      <c r="J190" s="36"/>
      <c r="K190" s="36"/>
      <c r="L190" s="79" t="s">
        <v>259</v>
      </c>
      <c r="M190" s="36"/>
      <c r="N190" s="80" t="s">
        <v>261</v>
      </c>
    </row>
    <row r="191" spans="1:19" x14ac:dyDescent="0.35">
      <c r="G191" s="81" t="s">
        <v>252</v>
      </c>
      <c r="I191" s="82">
        <f>SUMIF(I4:I186,G191,P4:P186)</f>
        <v>11240</v>
      </c>
      <c r="L191" s="45">
        <v>11420</v>
      </c>
      <c r="N191" s="46">
        <f t="shared" ref="N191:N196" si="24">L191-I191</f>
        <v>180</v>
      </c>
    </row>
    <row r="192" spans="1:19" x14ac:dyDescent="0.35">
      <c r="G192" s="81" t="s">
        <v>248</v>
      </c>
      <c r="I192" s="82">
        <f>SUMIF(I4:I186,G192,P4:P186)</f>
        <v>11524</v>
      </c>
      <c r="L192" s="49">
        <v>11525</v>
      </c>
      <c r="N192" s="50">
        <f t="shared" si="24"/>
        <v>1</v>
      </c>
    </row>
    <row r="193" spans="7:14" x14ac:dyDescent="0.35">
      <c r="G193" s="81" t="s">
        <v>247</v>
      </c>
      <c r="I193" s="82">
        <f>SUMIF(I4:I188,G193,P4:P188)</f>
        <v>13325</v>
      </c>
      <c r="L193" s="49">
        <v>13310</v>
      </c>
      <c r="N193" s="50">
        <f t="shared" si="24"/>
        <v>-15</v>
      </c>
    </row>
    <row r="194" spans="7:14" x14ac:dyDescent="0.35">
      <c r="G194" s="81" t="s">
        <v>258</v>
      </c>
      <c r="I194" s="82">
        <f>SUMIF(I4:I189,G194,P4:P189)</f>
        <v>15206</v>
      </c>
      <c r="L194" s="49">
        <v>15305</v>
      </c>
      <c r="N194" s="50">
        <f t="shared" si="24"/>
        <v>99</v>
      </c>
    </row>
    <row r="195" spans="7:14" x14ac:dyDescent="0.35">
      <c r="G195" s="81" t="s">
        <v>249</v>
      </c>
      <c r="I195" s="82">
        <f>SUMIF(I4:I190,G195,P4:P190)</f>
        <v>9546</v>
      </c>
      <c r="L195" s="49">
        <v>9635</v>
      </c>
      <c r="N195" s="50">
        <f t="shared" si="24"/>
        <v>89</v>
      </c>
    </row>
    <row r="196" spans="7:14" ht="16" thickBot="1" x14ac:dyDescent="0.4">
      <c r="G196" s="78" t="s">
        <v>255</v>
      </c>
      <c r="H196" s="74"/>
      <c r="I196" s="91">
        <f>SUMIF(I4:I191,G196,P4:P191)</f>
        <v>2190</v>
      </c>
      <c r="J196" s="74"/>
      <c r="K196" s="74"/>
      <c r="L196" s="73">
        <v>2190</v>
      </c>
      <c r="M196" s="74"/>
      <c r="N196" s="83">
        <f t="shared" si="24"/>
        <v>0</v>
      </c>
    </row>
    <row r="197" spans="7:14" x14ac:dyDescent="0.35">
      <c r="G197" s="60"/>
    </row>
    <row r="198" spans="7:14" x14ac:dyDescent="0.35">
      <c r="G198" s="60"/>
    </row>
    <row r="199" spans="7:14" x14ac:dyDescent="0.35">
      <c r="G199" s="60"/>
    </row>
  </sheetData>
  <mergeCells count="276">
    <mergeCell ref="A181:A182"/>
    <mergeCell ref="A183:A184"/>
    <mergeCell ref="A185:A186"/>
    <mergeCell ref="B185:B186"/>
    <mergeCell ref="C185:C186"/>
    <mergeCell ref="D185:D186"/>
    <mergeCell ref="C174:C180"/>
    <mergeCell ref="D174:D180"/>
    <mergeCell ref="B181:B182"/>
    <mergeCell ref="C181:C182"/>
    <mergeCell ref="D181:D182"/>
    <mergeCell ref="B183:B184"/>
    <mergeCell ref="C183:C184"/>
    <mergeCell ref="D183:D184"/>
    <mergeCell ref="F174:F176"/>
    <mergeCell ref="F177:F180"/>
    <mergeCell ref="E174:E176"/>
    <mergeCell ref="E177:E180"/>
    <mergeCell ref="A174:A180"/>
    <mergeCell ref="B174:B180"/>
    <mergeCell ref="B163:B165"/>
    <mergeCell ref="C163:C165"/>
    <mergeCell ref="D163:D165"/>
    <mergeCell ref="E163:E165"/>
    <mergeCell ref="F163:F164"/>
    <mergeCell ref="A163:A165"/>
    <mergeCell ref="E166:E167"/>
    <mergeCell ref="F166:F167"/>
    <mergeCell ref="F170:F171"/>
    <mergeCell ref="E170:E171"/>
    <mergeCell ref="F172:F173"/>
    <mergeCell ref="A166:A173"/>
    <mergeCell ref="B166:B173"/>
    <mergeCell ref="C166:C173"/>
    <mergeCell ref="D166:D173"/>
    <mergeCell ref="E172:E173"/>
    <mergeCell ref="F168:F169"/>
    <mergeCell ref="E168:E169"/>
    <mergeCell ref="F159:F161"/>
    <mergeCell ref="A159:A162"/>
    <mergeCell ref="B159:B162"/>
    <mergeCell ref="C159:C162"/>
    <mergeCell ref="D159:D162"/>
    <mergeCell ref="E159:E162"/>
    <mergeCell ref="F155:F157"/>
    <mergeCell ref="A154:A158"/>
    <mergeCell ref="B154:B158"/>
    <mergeCell ref="C154:C158"/>
    <mergeCell ref="E154:E158"/>
    <mergeCell ref="D154:D158"/>
    <mergeCell ref="A145:A148"/>
    <mergeCell ref="B145:B148"/>
    <mergeCell ref="C145:C148"/>
    <mergeCell ref="D145:D148"/>
    <mergeCell ref="F150:F152"/>
    <mergeCell ref="A149:A153"/>
    <mergeCell ref="B149:B153"/>
    <mergeCell ref="C149:C153"/>
    <mergeCell ref="D149:D153"/>
    <mergeCell ref="E149:E153"/>
    <mergeCell ref="F142:F143"/>
    <mergeCell ref="A142:A144"/>
    <mergeCell ref="B142:B144"/>
    <mergeCell ref="D142:D144"/>
    <mergeCell ref="E142:E144"/>
    <mergeCell ref="C142:C144"/>
    <mergeCell ref="F138:F140"/>
    <mergeCell ref="A138:A141"/>
    <mergeCell ref="B138:B141"/>
    <mergeCell ref="C138:C141"/>
    <mergeCell ref="D138:D141"/>
    <mergeCell ref="E138:E141"/>
    <mergeCell ref="F133:F136"/>
    <mergeCell ref="E133:E137"/>
    <mergeCell ref="A133:A137"/>
    <mergeCell ref="B133:B137"/>
    <mergeCell ref="C133:C137"/>
    <mergeCell ref="D133:D137"/>
    <mergeCell ref="F130:F132"/>
    <mergeCell ref="A129:A132"/>
    <mergeCell ref="B129:B132"/>
    <mergeCell ref="C129:C132"/>
    <mergeCell ref="D129:D132"/>
    <mergeCell ref="E129:E132"/>
    <mergeCell ref="F121:F124"/>
    <mergeCell ref="F125:F128"/>
    <mergeCell ref="A121:A128"/>
    <mergeCell ref="B121:B128"/>
    <mergeCell ref="C121:C128"/>
    <mergeCell ref="D121:D128"/>
    <mergeCell ref="E121:E128"/>
    <mergeCell ref="A113:A117"/>
    <mergeCell ref="F119:F120"/>
    <mergeCell ref="A118:A120"/>
    <mergeCell ref="B118:B120"/>
    <mergeCell ref="C118:C120"/>
    <mergeCell ref="D118:D120"/>
    <mergeCell ref="E118:E120"/>
    <mergeCell ref="B113:B117"/>
    <mergeCell ref="C113:C117"/>
    <mergeCell ref="D113:D117"/>
    <mergeCell ref="E113:E117"/>
    <mergeCell ref="F113:F115"/>
    <mergeCell ref="F116:F117"/>
    <mergeCell ref="F111:F112"/>
    <mergeCell ref="A111:A112"/>
    <mergeCell ref="B111:B112"/>
    <mergeCell ref="C111:C112"/>
    <mergeCell ref="D111:D112"/>
    <mergeCell ref="E111:E112"/>
    <mergeCell ref="F108:F110"/>
    <mergeCell ref="E108:E110"/>
    <mergeCell ref="A108:A110"/>
    <mergeCell ref="B108:B110"/>
    <mergeCell ref="C108:C110"/>
    <mergeCell ref="D108:D110"/>
    <mergeCell ref="F106:F107"/>
    <mergeCell ref="A105:A107"/>
    <mergeCell ref="B105:B107"/>
    <mergeCell ref="C105:C107"/>
    <mergeCell ref="D105:D107"/>
    <mergeCell ref="E105:E107"/>
    <mergeCell ref="F100:F102"/>
    <mergeCell ref="F103:F104"/>
    <mergeCell ref="A100:A104"/>
    <mergeCell ref="B100:B104"/>
    <mergeCell ref="C100:C104"/>
    <mergeCell ref="D100:D104"/>
    <mergeCell ref="E100:E104"/>
    <mergeCell ref="F95:F96"/>
    <mergeCell ref="F97:F99"/>
    <mergeCell ref="A95:A99"/>
    <mergeCell ref="B95:B99"/>
    <mergeCell ref="C95:C99"/>
    <mergeCell ref="D95:D99"/>
    <mergeCell ref="E95:E99"/>
    <mergeCell ref="F91:F94"/>
    <mergeCell ref="A88:A94"/>
    <mergeCell ref="B88:B94"/>
    <mergeCell ref="C88:C94"/>
    <mergeCell ref="D88:D94"/>
    <mergeCell ref="E88:E94"/>
    <mergeCell ref="F88:F90"/>
    <mergeCell ref="F86:F87"/>
    <mergeCell ref="A86:A87"/>
    <mergeCell ref="B86:B87"/>
    <mergeCell ref="C86:C87"/>
    <mergeCell ref="D86:D87"/>
    <mergeCell ref="E86:E87"/>
    <mergeCell ref="F84:F85"/>
    <mergeCell ref="A84:A85"/>
    <mergeCell ref="B84:B85"/>
    <mergeCell ref="D84:D85"/>
    <mergeCell ref="E84:E85"/>
    <mergeCell ref="C84:C85"/>
    <mergeCell ref="E77:E80"/>
    <mergeCell ref="F81:F83"/>
    <mergeCell ref="A81:A83"/>
    <mergeCell ref="B81:B83"/>
    <mergeCell ref="C81:C83"/>
    <mergeCell ref="D81:D83"/>
    <mergeCell ref="E81:E83"/>
    <mergeCell ref="A75:A76"/>
    <mergeCell ref="B75:B76"/>
    <mergeCell ref="C75:C76"/>
    <mergeCell ref="D75:D76"/>
    <mergeCell ref="E75:E76"/>
    <mergeCell ref="F77:F79"/>
    <mergeCell ref="A77:A80"/>
    <mergeCell ref="B77:B80"/>
    <mergeCell ref="C77:C80"/>
    <mergeCell ref="D77:D80"/>
    <mergeCell ref="F72:F74"/>
    <mergeCell ref="A71:A74"/>
    <mergeCell ref="B71:B74"/>
    <mergeCell ref="C71:C74"/>
    <mergeCell ref="D71:D74"/>
    <mergeCell ref="E71:E74"/>
    <mergeCell ref="F65:F67"/>
    <mergeCell ref="A65:A70"/>
    <mergeCell ref="B65:B70"/>
    <mergeCell ref="C65:C70"/>
    <mergeCell ref="D65:D70"/>
    <mergeCell ref="E65:E70"/>
    <mergeCell ref="F63:F64"/>
    <mergeCell ref="A62:A64"/>
    <mergeCell ref="B62:B64"/>
    <mergeCell ref="C62:C64"/>
    <mergeCell ref="D62:D64"/>
    <mergeCell ref="E62:E64"/>
    <mergeCell ref="F58:F59"/>
    <mergeCell ref="A58:A61"/>
    <mergeCell ref="B58:B61"/>
    <mergeCell ref="C58:C61"/>
    <mergeCell ref="D58:D61"/>
    <mergeCell ref="E58:E61"/>
    <mergeCell ref="F46:F47"/>
    <mergeCell ref="F48:F49"/>
    <mergeCell ref="A46:A49"/>
    <mergeCell ref="B46:B49"/>
    <mergeCell ref="C46:C49"/>
    <mergeCell ref="D46:D49"/>
    <mergeCell ref="E46:E49"/>
    <mergeCell ref="F42:F43"/>
    <mergeCell ref="F54:F55"/>
    <mergeCell ref="A54:A57"/>
    <mergeCell ref="B54:B57"/>
    <mergeCell ref="C54:C57"/>
    <mergeCell ref="D54:D57"/>
    <mergeCell ref="E54:E57"/>
    <mergeCell ref="F50:F51"/>
    <mergeCell ref="A50:A53"/>
    <mergeCell ref="B50:B53"/>
    <mergeCell ref="C50:C53"/>
    <mergeCell ref="D50:D53"/>
    <mergeCell ref="E50:E53"/>
    <mergeCell ref="A40:A41"/>
    <mergeCell ref="B40:B41"/>
    <mergeCell ref="C40:C41"/>
    <mergeCell ref="D40:D41"/>
    <mergeCell ref="E40:E41"/>
    <mergeCell ref="F44:F45"/>
    <mergeCell ref="A42:A45"/>
    <mergeCell ref="B42:B45"/>
    <mergeCell ref="C42:C45"/>
    <mergeCell ref="D42:D45"/>
    <mergeCell ref="E42:E45"/>
    <mergeCell ref="F38:F39"/>
    <mergeCell ref="A37:A39"/>
    <mergeCell ref="B37:B39"/>
    <mergeCell ref="C37:C39"/>
    <mergeCell ref="D37:D39"/>
    <mergeCell ref="E37:E39"/>
    <mergeCell ref="F31:F33"/>
    <mergeCell ref="F34:F36"/>
    <mergeCell ref="A31:A36"/>
    <mergeCell ref="B31:B36"/>
    <mergeCell ref="C31:C36"/>
    <mergeCell ref="D31:D36"/>
    <mergeCell ref="E31:E36"/>
    <mergeCell ref="F25:F27"/>
    <mergeCell ref="F28:F29"/>
    <mergeCell ref="E25:E30"/>
    <mergeCell ref="A25:A30"/>
    <mergeCell ref="B25:B30"/>
    <mergeCell ref="C25:C30"/>
    <mergeCell ref="D25:D30"/>
    <mergeCell ref="F23:F24"/>
    <mergeCell ref="A22:A24"/>
    <mergeCell ref="B22:B24"/>
    <mergeCell ref="C22:C24"/>
    <mergeCell ref="D22:D24"/>
    <mergeCell ref="E22:E24"/>
    <mergeCell ref="J2:K2"/>
    <mergeCell ref="B2:C2"/>
    <mergeCell ref="E4:E9"/>
    <mergeCell ref="B4:B9"/>
    <mergeCell ref="C4:C9"/>
    <mergeCell ref="D4:D9"/>
    <mergeCell ref="A10:A15"/>
    <mergeCell ref="F16:F19"/>
    <mergeCell ref="F20:F21"/>
    <mergeCell ref="B16:B21"/>
    <mergeCell ref="C16:C21"/>
    <mergeCell ref="D16:D21"/>
    <mergeCell ref="E16:E21"/>
    <mergeCell ref="A16:A21"/>
    <mergeCell ref="A4:A9"/>
    <mergeCell ref="F4:F6"/>
    <mergeCell ref="F7:F9"/>
    <mergeCell ref="F10:F11"/>
    <mergeCell ref="F13:F15"/>
    <mergeCell ref="D10:D15"/>
    <mergeCell ref="E10:E15"/>
    <mergeCell ref="C10:C15"/>
    <mergeCell ref="B10:B15"/>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7311-DC58-4961-8E98-7BD04A8A8565}">
  <dimension ref="A1:H38"/>
  <sheetViews>
    <sheetView topLeftCell="A33" zoomScale="70" zoomScaleNormal="70" workbookViewId="0">
      <selection activeCell="K47" sqref="K47"/>
    </sheetView>
  </sheetViews>
  <sheetFormatPr defaultColWidth="8.08984375" defaultRowHeight="17" x14ac:dyDescent="0.35"/>
  <cols>
    <col min="1" max="1" width="10.90625" style="251" customWidth="1"/>
    <col min="2" max="2" width="33.90625" style="251" customWidth="1"/>
    <col min="3" max="3" width="18.1796875" style="252" customWidth="1"/>
    <col min="4" max="4" width="24.453125" style="251" customWidth="1"/>
    <col min="5" max="5" width="31.1796875" style="251" customWidth="1"/>
    <col min="6" max="16384" width="8.08984375" style="251"/>
  </cols>
  <sheetData>
    <row r="1" spans="1:8" s="254" customFormat="1" ht="35.25" customHeight="1" x14ac:dyDescent="0.35">
      <c r="A1" s="431" t="s">
        <v>164</v>
      </c>
      <c r="B1" s="431"/>
      <c r="C1" s="431"/>
      <c r="D1" s="431"/>
      <c r="E1" s="431"/>
    </row>
    <row r="2" spans="1:8" s="255" customFormat="1" ht="50.4" customHeight="1" x14ac:dyDescent="0.35">
      <c r="A2" s="253" t="s">
        <v>379</v>
      </c>
      <c r="B2" s="253" t="s">
        <v>380</v>
      </c>
      <c r="C2" s="253" t="s">
        <v>165</v>
      </c>
      <c r="D2" s="253" t="s">
        <v>166</v>
      </c>
      <c r="E2" s="253" t="s">
        <v>167</v>
      </c>
    </row>
    <row r="3" spans="1:8" ht="51" customHeight="1" x14ac:dyDescent="0.35">
      <c r="A3" s="256">
        <v>1</v>
      </c>
      <c r="B3" s="257" t="s">
        <v>168</v>
      </c>
      <c r="C3" s="258">
        <v>1</v>
      </c>
      <c r="D3" s="257">
        <v>65</v>
      </c>
      <c r="E3" s="257"/>
    </row>
    <row r="4" spans="1:8" ht="30.65" customHeight="1" x14ac:dyDescent="0.35">
      <c r="A4" s="256">
        <v>2</v>
      </c>
      <c r="B4" s="257" t="s">
        <v>169</v>
      </c>
      <c r="C4" s="258">
        <v>1</v>
      </c>
      <c r="D4" s="257">
        <v>65</v>
      </c>
      <c r="E4" s="256"/>
    </row>
    <row r="5" spans="1:8" ht="30.65" customHeight="1" x14ac:dyDescent="0.35">
      <c r="A5" s="256">
        <v>3</v>
      </c>
      <c r="B5" s="257" t="s">
        <v>170</v>
      </c>
      <c r="C5" s="258">
        <v>1</v>
      </c>
      <c r="D5" s="257">
        <v>65</v>
      </c>
      <c r="E5" s="256"/>
    </row>
    <row r="6" spans="1:8" ht="30.65" customHeight="1" x14ac:dyDescent="0.35">
      <c r="A6" s="256">
        <v>4</v>
      </c>
      <c r="B6" s="257" t="s">
        <v>171</v>
      </c>
      <c r="C6" s="258">
        <v>1</v>
      </c>
      <c r="D6" s="257">
        <v>65</v>
      </c>
      <c r="E6" s="256"/>
      <c r="H6" s="259"/>
    </row>
    <row r="7" spans="1:8" ht="30.65" customHeight="1" x14ac:dyDescent="0.35">
      <c r="A7" s="256">
        <v>5</v>
      </c>
      <c r="B7" s="257" t="s">
        <v>172</v>
      </c>
      <c r="C7" s="258">
        <v>1</v>
      </c>
      <c r="D7" s="257">
        <v>65</v>
      </c>
      <c r="E7" s="256"/>
    </row>
    <row r="8" spans="1:8" ht="30.65" customHeight="1" x14ac:dyDescent="0.35">
      <c r="A8" s="256">
        <v>6</v>
      </c>
      <c r="B8" s="257" t="s">
        <v>68</v>
      </c>
      <c r="C8" s="258">
        <v>1</v>
      </c>
      <c r="D8" s="257">
        <v>65</v>
      </c>
      <c r="E8" s="256"/>
    </row>
    <row r="9" spans="1:8" ht="30.65" customHeight="1" x14ac:dyDescent="0.35">
      <c r="A9" s="256">
        <v>7</v>
      </c>
      <c r="B9" s="257" t="s">
        <v>70</v>
      </c>
      <c r="C9" s="258">
        <v>6</v>
      </c>
      <c r="D9" s="257">
        <f>C9*65</f>
        <v>390</v>
      </c>
      <c r="E9" s="260"/>
    </row>
    <row r="10" spans="1:8" ht="30.65" customHeight="1" x14ac:dyDescent="0.35">
      <c r="A10" s="256">
        <v>8</v>
      </c>
      <c r="B10" s="261" t="s">
        <v>173</v>
      </c>
      <c r="C10" s="262">
        <v>1</v>
      </c>
      <c r="D10" s="261">
        <v>65</v>
      </c>
      <c r="E10" s="263"/>
    </row>
    <row r="11" spans="1:8" ht="30.65" customHeight="1" x14ac:dyDescent="0.35">
      <c r="A11" s="256">
        <v>9</v>
      </c>
      <c r="B11" s="264" t="s">
        <v>174</v>
      </c>
      <c r="C11" s="265">
        <v>1</v>
      </c>
      <c r="D11" s="261">
        <v>65</v>
      </c>
      <c r="E11" s="266"/>
    </row>
    <row r="12" spans="1:8" ht="30.65" customHeight="1" x14ac:dyDescent="0.35">
      <c r="A12" s="256">
        <v>10</v>
      </c>
      <c r="B12" s="264" t="s">
        <v>175</v>
      </c>
      <c r="C12" s="265">
        <v>1</v>
      </c>
      <c r="D12" s="261">
        <v>65</v>
      </c>
      <c r="E12" s="266"/>
    </row>
    <row r="13" spans="1:8" ht="30.65" customHeight="1" x14ac:dyDescent="0.35">
      <c r="A13" s="256">
        <v>11</v>
      </c>
      <c r="B13" s="264" t="s">
        <v>176</v>
      </c>
      <c r="C13" s="265">
        <v>1</v>
      </c>
      <c r="D13" s="261">
        <v>65</v>
      </c>
      <c r="E13" s="266"/>
    </row>
    <row r="14" spans="1:8" ht="30.65" customHeight="1" x14ac:dyDescent="0.35">
      <c r="A14" s="256">
        <v>12</v>
      </c>
      <c r="B14" s="264" t="s">
        <v>177</v>
      </c>
      <c r="C14" s="265">
        <v>1</v>
      </c>
      <c r="D14" s="261">
        <v>65</v>
      </c>
      <c r="E14" s="266"/>
    </row>
    <row r="15" spans="1:8" ht="30.65" customHeight="1" x14ac:dyDescent="0.35">
      <c r="A15" s="256">
        <v>13</v>
      </c>
      <c r="B15" s="264" t="s">
        <v>178</v>
      </c>
      <c r="C15" s="265">
        <v>1</v>
      </c>
      <c r="D15" s="261">
        <v>65</v>
      </c>
      <c r="E15" s="266"/>
    </row>
    <row r="16" spans="1:8" ht="30.65" customHeight="1" x14ac:dyDescent="0.35">
      <c r="A16" s="256">
        <v>14</v>
      </c>
      <c r="B16" s="264" t="s">
        <v>93</v>
      </c>
      <c r="C16" s="265">
        <v>2</v>
      </c>
      <c r="D16" s="261">
        <f>C16*65</f>
        <v>130</v>
      </c>
      <c r="E16" s="267"/>
    </row>
    <row r="17" spans="1:5" ht="30.65" customHeight="1" x14ac:dyDescent="0.35">
      <c r="A17" s="256">
        <v>15</v>
      </c>
      <c r="B17" s="264" t="s">
        <v>179</v>
      </c>
      <c r="C17" s="264">
        <v>1</v>
      </c>
      <c r="D17" s="261">
        <v>65</v>
      </c>
      <c r="E17" s="264"/>
    </row>
    <row r="18" spans="1:5" ht="30.65" customHeight="1" x14ac:dyDescent="0.35">
      <c r="A18" s="256">
        <v>16</v>
      </c>
      <c r="B18" s="264" t="s">
        <v>180</v>
      </c>
      <c r="C18" s="264">
        <v>1</v>
      </c>
      <c r="D18" s="261">
        <v>65</v>
      </c>
      <c r="E18" s="268"/>
    </row>
    <row r="19" spans="1:5" ht="30.65" customHeight="1" x14ac:dyDescent="0.35">
      <c r="A19" s="256">
        <v>17</v>
      </c>
      <c r="B19" s="264" t="s">
        <v>181</v>
      </c>
      <c r="C19" s="264">
        <v>1</v>
      </c>
      <c r="D19" s="264">
        <v>65</v>
      </c>
      <c r="E19" s="264"/>
    </row>
    <row r="20" spans="1:5" ht="30.65" customHeight="1" x14ac:dyDescent="0.35">
      <c r="A20" s="256">
        <v>18</v>
      </c>
      <c r="B20" s="264" t="s">
        <v>182</v>
      </c>
      <c r="C20" s="264">
        <v>1</v>
      </c>
      <c r="D20" s="264">
        <v>65</v>
      </c>
      <c r="E20" s="264"/>
    </row>
    <row r="21" spans="1:5" ht="30.65" customHeight="1" x14ac:dyDescent="0.35">
      <c r="A21" s="256">
        <v>19</v>
      </c>
      <c r="B21" s="264" t="s">
        <v>183</v>
      </c>
      <c r="C21" s="264">
        <v>1</v>
      </c>
      <c r="D21" s="264">
        <v>65</v>
      </c>
      <c r="E21" s="264"/>
    </row>
    <row r="22" spans="1:5" ht="30.65" customHeight="1" x14ac:dyDescent="0.35">
      <c r="A22" s="256">
        <v>20</v>
      </c>
      <c r="B22" s="264" t="s">
        <v>109</v>
      </c>
      <c r="C22" s="264">
        <v>1</v>
      </c>
      <c r="D22" s="264">
        <v>65</v>
      </c>
      <c r="E22" s="264"/>
    </row>
    <row r="23" spans="1:5" ht="30.65" customHeight="1" x14ac:dyDescent="0.35">
      <c r="A23" s="256">
        <v>21</v>
      </c>
      <c r="B23" s="264" t="s">
        <v>184</v>
      </c>
      <c r="C23" s="264">
        <v>1</v>
      </c>
      <c r="D23" s="264">
        <v>65</v>
      </c>
      <c r="E23" s="264"/>
    </row>
    <row r="24" spans="1:5" ht="30.65" customHeight="1" x14ac:dyDescent="0.35">
      <c r="A24" s="256">
        <v>22</v>
      </c>
      <c r="B24" s="264" t="s">
        <v>118</v>
      </c>
      <c r="C24" s="264">
        <v>1</v>
      </c>
      <c r="D24" s="264">
        <v>65</v>
      </c>
      <c r="E24" s="264"/>
    </row>
    <row r="25" spans="1:5" ht="30.65" customHeight="1" x14ac:dyDescent="0.35">
      <c r="A25" s="256">
        <v>23</v>
      </c>
      <c r="B25" s="264" t="s">
        <v>119</v>
      </c>
      <c r="C25" s="264">
        <v>1</v>
      </c>
      <c r="D25" s="264">
        <v>65</v>
      </c>
      <c r="E25" s="264"/>
    </row>
    <row r="26" spans="1:5" ht="30.65" customHeight="1" x14ac:dyDescent="0.35">
      <c r="A26" s="256">
        <v>24</v>
      </c>
      <c r="B26" s="264" t="s">
        <v>120</v>
      </c>
      <c r="C26" s="264">
        <v>2</v>
      </c>
      <c r="D26" s="264">
        <f t="shared" ref="D26:D35" si="0">C26*65</f>
        <v>130</v>
      </c>
      <c r="E26" s="269"/>
    </row>
    <row r="27" spans="1:5" ht="30.65" customHeight="1" x14ac:dyDescent="0.35">
      <c r="A27" s="256">
        <v>25</v>
      </c>
      <c r="B27" s="264" t="s">
        <v>185</v>
      </c>
      <c r="C27" s="264">
        <v>1</v>
      </c>
      <c r="D27" s="264">
        <f t="shared" si="0"/>
        <v>65</v>
      </c>
      <c r="E27" s="264"/>
    </row>
    <row r="28" spans="1:5" ht="30.65" customHeight="1" x14ac:dyDescent="0.35">
      <c r="A28" s="256">
        <v>26</v>
      </c>
      <c r="B28" s="264" t="s">
        <v>133</v>
      </c>
      <c r="C28" s="264">
        <v>1</v>
      </c>
      <c r="D28" s="264">
        <f t="shared" si="0"/>
        <v>65</v>
      </c>
      <c r="E28" s="264"/>
    </row>
    <row r="29" spans="1:5" ht="30.65" customHeight="1" x14ac:dyDescent="0.35">
      <c r="A29" s="256">
        <v>27</v>
      </c>
      <c r="B29" s="264" t="s">
        <v>134</v>
      </c>
      <c r="C29" s="264">
        <v>1</v>
      </c>
      <c r="D29" s="264">
        <f t="shared" si="0"/>
        <v>65</v>
      </c>
      <c r="E29" s="264"/>
    </row>
    <row r="30" spans="1:5" ht="30.65" customHeight="1" x14ac:dyDescent="0.35">
      <c r="A30" s="256">
        <v>28</v>
      </c>
      <c r="B30" s="264" t="s">
        <v>135</v>
      </c>
      <c r="C30" s="264">
        <v>1</v>
      </c>
      <c r="D30" s="264">
        <f t="shared" si="0"/>
        <v>65</v>
      </c>
      <c r="E30" s="264"/>
    </row>
    <row r="31" spans="1:5" ht="30.65" customHeight="1" x14ac:dyDescent="0.35">
      <c r="A31" s="256">
        <v>29</v>
      </c>
      <c r="B31" s="264" t="s">
        <v>186</v>
      </c>
      <c r="C31" s="264">
        <v>1</v>
      </c>
      <c r="D31" s="264">
        <f t="shared" si="0"/>
        <v>65</v>
      </c>
      <c r="E31" s="264"/>
    </row>
    <row r="32" spans="1:5" ht="30.65" customHeight="1" x14ac:dyDescent="0.35">
      <c r="A32" s="256">
        <v>30</v>
      </c>
      <c r="B32" s="264" t="s">
        <v>187</v>
      </c>
      <c r="C32" s="264">
        <v>1</v>
      </c>
      <c r="D32" s="264">
        <f t="shared" si="0"/>
        <v>65</v>
      </c>
      <c r="E32" s="264"/>
    </row>
    <row r="33" spans="1:5" ht="30.65" customHeight="1" x14ac:dyDescent="0.35">
      <c r="A33" s="256">
        <v>31</v>
      </c>
      <c r="B33" s="264" t="s">
        <v>140</v>
      </c>
      <c r="C33" s="264">
        <v>1</v>
      </c>
      <c r="D33" s="264">
        <f t="shared" si="0"/>
        <v>65</v>
      </c>
      <c r="E33" s="264"/>
    </row>
    <row r="34" spans="1:5" ht="30.65" customHeight="1" x14ac:dyDescent="0.35">
      <c r="A34" s="256">
        <v>32</v>
      </c>
      <c r="B34" s="264" t="s">
        <v>188</v>
      </c>
      <c r="C34" s="264">
        <v>1</v>
      </c>
      <c r="D34" s="264">
        <f t="shared" si="0"/>
        <v>65</v>
      </c>
      <c r="E34" s="264"/>
    </row>
    <row r="35" spans="1:5" ht="30.65" customHeight="1" x14ac:dyDescent="0.35">
      <c r="A35" s="256">
        <v>33</v>
      </c>
      <c r="B35" s="264" t="s">
        <v>146</v>
      </c>
      <c r="C35" s="264">
        <v>1</v>
      </c>
      <c r="D35" s="264">
        <f t="shared" si="0"/>
        <v>65</v>
      </c>
      <c r="E35" s="264"/>
    </row>
    <row r="36" spans="1:5" s="273" customFormat="1" ht="30.65" customHeight="1" x14ac:dyDescent="0.35">
      <c r="A36" s="270"/>
      <c r="B36" s="271" t="s">
        <v>349</v>
      </c>
      <c r="C36" s="272">
        <f>SUM(C3:C35)</f>
        <v>40</v>
      </c>
      <c r="D36" s="272">
        <f>SUM(D3:D35)</f>
        <v>2600</v>
      </c>
      <c r="E36" s="272"/>
    </row>
    <row r="37" spans="1:5" ht="21.75" customHeight="1" x14ac:dyDescent="0.35"/>
    <row r="38" spans="1:5" ht="21.75" customHeight="1" x14ac:dyDescent="0.35"/>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C280D-08DE-40D1-B5DA-954CC87240C7}">
  <sheetPr>
    <tabColor rgb="FFFFFF00"/>
  </sheetPr>
  <dimension ref="A1:F9"/>
  <sheetViews>
    <sheetView topLeftCell="A5" workbookViewId="0">
      <selection activeCell="A9" sqref="A9:D9"/>
    </sheetView>
  </sheetViews>
  <sheetFormatPr defaultRowHeight="15.5" x14ac:dyDescent="0.65"/>
  <cols>
    <col min="1" max="1" width="6.1796875" style="32" customWidth="1"/>
    <col min="2" max="2" width="10" style="32" customWidth="1"/>
    <col min="3" max="3" width="8.81640625" style="32"/>
    <col min="4" max="4" width="24.81640625" style="32" customWidth="1"/>
    <col min="5" max="5" width="13.36328125" style="32" customWidth="1"/>
    <col min="6" max="6" width="46.90625" style="32" customWidth="1"/>
    <col min="7" max="16384" width="8.7265625" style="33"/>
  </cols>
  <sheetData>
    <row r="1" spans="1:6" ht="16" thickBot="1" x14ac:dyDescent="0.7">
      <c r="A1" s="409" t="s">
        <v>305</v>
      </c>
      <c r="B1" s="410"/>
      <c r="C1" s="410"/>
      <c r="D1" s="410"/>
      <c r="E1" s="410"/>
      <c r="F1" s="411"/>
    </row>
    <row r="2" spans="1:6" ht="16" thickBot="1" x14ac:dyDescent="0.7">
      <c r="A2" s="412" t="s">
        <v>336</v>
      </c>
      <c r="B2" s="413"/>
      <c r="C2" s="413"/>
      <c r="D2" s="413"/>
      <c r="E2" s="413"/>
      <c r="F2" s="414"/>
    </row>
    <row r="3" spans="1:6" s="84" customFormat="1" ht="33" customHeight="1" thickBot="1" x14ac:dyDescent="0.4">
      <c r="A3" s="38" t="s">
        <v>153</v>
      </c>
      <c r="B3" s="274" t="s">
        <v>197</v>
      </c>
      <c r="C3" s="39" t="s">
        <v>193</v>
      </c>
      <c r="D3" s="39" t="s">
        <v>335</v>
      </c>
      <c r="E3" s="39" t="s">
        <v>333</v>
      </c>
      <c r="F3" s="275" t="s">
        <v>152</v>
      </c>
    </row>
    <row r="4" spans="1:6" x14ac:dyDescent="0.65">
      <c r="A4" s="120">
        <v>1</v>
      </c>
      <c r="B4" s="241">
        <v>184600</v>
      </c>
      <c r="C4" s="64" t="s">
        <v>23</v>
      </c>
      <c r="D4" s="63" t="s">
        <v>332</v>
      </c>
      <c r="E4" s="120">
        <v>1</v>
      </c>
      <c r="F4" s="242"/>
    </row>
    <row r="5" spans="1:6" x14ac:dyDescent="0.65">
      <c r="A5" s="47">
        <f>A4+1</f>
        <v>2</v>
      </c>
      <c r="B5" s="243">
        <v>191350</v>
      </c>
      <c r="C5" s="49" t="s">
        <v>23</v>
      </c>
      <c r="D5" s="49" t="s">
        <v>332</v>
      </c>
      <c r="E5" s="47">
        <v>1</v>
      </c>
      <c r="F5" s="244"/>
    </row>
    <row r="6" spans="1:6" ht="31" x14ac:dyDescent="0.65">
      <c r="A6" s="47">
        <f t="shared" ref="A6:A8" si="0">A5+1</f>
        <v>3</v>
      </c>
      <c r="B6" s="243">
        <v>205800</v>
      </c>
      <c r="C6" s="49" t="s">
        <v>24</v>
      </c>
      <c r="D6" s="49" t="s">
        <v>332</v>
      </c>
      <c r="E6" s="47">
        <v>1</v>
      </c>
      <c r="F6" s="244" t="s">
        <v>350</v>
      </c>
    </row>
    <row r="7" spans="1:6" x14ac:dyDescent="0.65">
      <c r="A7" s="47">
        <f t="shared" si="0"/>
        <v>4</v>
      </c>
      <c r="B7" s="243">
        <v>207600</v>
      </c>
      <c r="C7" s="49" t="s">
        <v>24</v>
      </c>
      <c r="D7" s="49" t="s">
        <v>332</v>
      </c>
      <c r="E7" s="47">
        <v>1</v>
      </c>
      <c r="F7" s="244"/>
    </row>
    <row r="8" spans="1:6" ht="16" thickBot="1" x14ac:dyDescent="0.7">
      <c r="A8" s="47">
        <f t="shared" si="0"/>
        <v>5</v>
      </c>
      <c r="B8" s="243">
        <v>214800</v>
      </c>
      <c r="C8" s="49" t="s">
        <v>23</v>
      </c>
      <c r="D8" s="45" t="s">
        <v>332</v>
      </c>
      <c r="E8" s="47">
        <v>1</v>
      </c>
      <c r="F8" s="244"/>
    </row>
    <row r="9" spans="1:6" ht="16" thickBot="1" x14ac:dyDescent="0.7">
      <c r="A9" s="415" t="s">
        <v>334</v>
      </c>
      <c r="B9" s="416"/>
      <c r="C9" s="416"/>
      <c r="D9" s="416"/>
      <c r="E9" s="174">
        <f>SUM(E4:E8)</f>
        <v>5</v>
      </c>
      <c r="F9" s="99"/>
    </row>
  </sheetData>
  <mergeCells count="3">
    <mergeCell ref="A1:F1"/>
    <mergeCell ref="A2:F2"/>
    <mergeCell ref="A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Abstract</vt:lpstr>
      <vt:lpstr>Earthing</vt:lpstr>
      <vt:lpstr>Feede Pillar List</vt:lpstr>
      <vt:lpstr>LED Lights</vt:lpstr>
      <vt:lpstr>VUP Flood Lights</vt:lpstr>
      <vt:lpstr>Pole Damage </vt:lpstr>
      <vt:lpstr>UG Cables &amp; HDPE</vt:lpstr>
      <vt:lpstr>HDD</vt:lpstr>
      <vt:lpstr>Transformer List</vt:lpstr>
      <vt:lpstr>Arm Angle </vt:lpstr>
      <vt:lpstr>Abstract (2)</vt:lpstr>
      <vt:lpstr>3C x 1.5 Sqmm</vt:lpstr>
      <vt:lpstr>UG Cables &amp; HDPE (2)</vt:lpstr>
      <vt:lpstr>Resusable UG Cable Qty</vt:lpstr>
      <vt:lpstr>'Abstract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Ganesh Kumar K</dc:creator>
  <cp:lastModifiedBy>Vinay Jindal</cp:lastModifiedBy>
  <dcterms:created xsi:type="dcterms:W3CDTF">2015-06-05T18:17:20Z</dcterms:created>
  <dcterms:modified xsi:type="dcterms:W3CDTF">2026-07-30T13:19:01Z</dcterms:modified>
</cp:coreProperties>
</file>